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PREC_NEW" sheetId="1" r:id="rId1"/>
    <sheet name="PREV_NEW" sheetId="2" r:id="rId2"/>
    <sheet name="totale" sheetId="3" r:id="rId3"/>
    <sheet name="castellanza" sheetId="4" r:id="rId4"/>
    <sheet name="fagnano" sheetId="5" r:id="rId5"/>
    <sheet name="gorla_mag" sheetId="6" r:id="rId6"/>
    <sheet name="gorla_min" sheetId="7" r:id="rId7"/>
    <sheet name="marnate" sheetId="8" r:id="rId8"/>
    <sheet name="olgiate" sheetId="9" r:id="rId9"/>
    <sheet name="solbiate" sheetId="10" r:id="rId10"/>
  </sheets>
  <externalReferences>
    <externalReference r:id="rId13"/>
    <externalReference r:id="rId14"/>
  </externalReferences>
  <definedNames>
    <definedName name="_xlnm._FilterDatabase" localSheetId="2" hidden="1">'totale'!$A$4:$E$4</definedName>
    <definedName name="_xlnm.Print_Area" localSheetId="3">'castellanza'!$A$2:$E$40</definedName>
    <definedName name="_xlnm.Print_Area" localSheetId="4">'fagnano'!$A$2:$E$40</definedName>
    <definedName name="_xlnm.Print_Area" localSheetId="5">'gorla_mag'!$A$2:$E$40</definedName>
    <definedName name="_xlnm.Print_Area" localSheetId="6">'gorla_min'!$A$2:$E$40</definedName>
    <definedName name="_xlnm.Print_Area" localSheetId="7">'marnate'!$A$2:$E$40</definedName>
    <definedName name="_xlnm.Print_Area" localSheetId="8">'olgiate'!$A$2:$E$40</definedName>
    <definedName name="_xlnm.Print_Area" localSheetId="0">'PREC_NEW'!$A$37:$L$68</definedName>
    <definedName name="_xlnm.Print_Area" localSheetId="1">'PREV_NEW'!$A$1:$N$34</definedName>
    <definedName name="_xlnm.Print_Area" localSheetId="9">'solbiate'!$A$2:$E$40</definedName>
    <definedName name="_xlnm.Print_Area" localSheetId="2">'totale'!$A$2:$E$40</definedName>
  </definedNames>
  <calcPr fullCalcOnLoad="1"/>
</workbook>
</file>

<file path=xl/comments1.xml><?xml version="1.0" encoding="utf-8"?>
<comments xmlns="http://schemas.openxmlformats.org/spreadsheetml/2006/main">
  <authors>
    <author>Ilaria Comerio</author>
    <author>operatore1</author>
    <author>UFF01</author>
  </authors>
  <commentList>
    <comment ref="A4" authorId="0">
      <text>
        <r>
          <rPr>
            <b/>
            <sz val="9"/>
            <rFont val="Tahoma"/>
            <family val="2"/>
          </rPr>
          <t xml:space="preserve">fattura in sospeso da negoziare
</t>
        </r>
      </text>
    </comment>
    <comment ref="E31" authorId="1">
      <text>
        <r>
          <rPr>
            <b/>
            <sz val="9"/>
            <rFont val="Tahoma"/>
            <family val="2"/>
          </rPr>
          <t>3k €di contributo per la gestione. Vengono riclassificate nelle spese generali in diminuzione.</t>
        </r>
      </text>
    </comment>
    <comment ref="E33" authorId="1">
      <text>
        <r>
          <rPr>
            <b/>
            <sz val="9"/>
            <rFont val="Tahoma"/>
            <family val="2"/>
          </rPr>
          <t>fondi non erogati per PASS. In attesa di ridefinizione progetto 2019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fattura in sospeso da negoziare
</t>
        </r>
      </text>
    </comment>
    <comment ref="F43" authorId="2">
      <text>
        <r>
          <rPr>
            <b/>
            <sz val="9"/>
            <rFont val="Tahoma"/>
            <family val="2"/>
          </rPr>
          <t>nuovo appalto + nuovo fondo 2018</t>
        </r>
      </text>
    </comment>
    <comment ref="I64" authorId="2">
      <text>
        <r>
          <rPr>
            <b/>
            <sz val="9"/>
            <rFont val="Tahoma"/>
            <family val="2"/>
          </rPr>
          <t xml:space="preserve">nuova DGR bandi locazione = 24k
</t>
        </r>
      </text>
    </comment>
  </commentList>
</comments>
</file>

<file path=xl/sharedStrings.xml><?xml version="1.0" encoding="utf-8"?>
<sst xmlns="http://schemas.openxmlformats.org/spreadsheetml/2006/main" count="765" uniqueCount="77">
  <si>
    <t>fattura la banda in sospeso</t>
  </si>
  <si>
    <t>attivazione risparmi</t>
  </si>
  <si>
    <t>popolazione</t>
  </si>
  <si>
    <t>servizio</t>
  </si>
  <si>
    <t>costo diretto servizio</t>
  </si>
  <si>
    <t>costo indiretto servizio</t>
  </si>
  <si>
    <t>contributi e fondi da terzi *</t>
  </si>
  <si>
    <t>differenza a carico dei Comuni</t>
  </si>
  <si>
    <t>criterio ripartizione (popolazione  aggiornata al 2017)</t>
  </si>
  <si>
    <t>totale popolazione</t>
  </si>
  <si>
    <t>Castellanza</t>
  </si>
  <si>
    <t>Fagnano Olona</t>
  </si>
  <si>
    <t>Gorla Maggiore</t>
  </si>
  <si>
    <t>Gorla Minore</t>
  </si>
  <si>
    <t>Marnate</t>
  </si>
  <si>
    <t>Olgiate Olona</t>
  </si>
  <si>
    <t>Solbiate Olona</t>
  </si>
  <si>
    <t>Totali</t>
  </si>
  <si>
    <t>ADM/affidi - LABANDA+AISEL</t>
  </si>
  <si>
    <t>ADM/affidi - AISEL (FDR)</t>
  </si>
  <si>
    <t>Tutela minori</t>
  </si>
  <si>
    <t>Adozioni</t>
  </si>
  <si>
    <t>Impronte</t>
  </si>
  <si>
    <t>non ci sono costi a carico dei comuni</t>
  </si>
  <si>
    <t>ADM (nuovo appalto)</t>
  </si>
  <si>
    <t>consumo</t>
  </si>
  <si>
    <t>Tutela (nuovo appalto) - Spazio neutro</t>
  </si>
  <si>
    <t>Tutela (nuovo appalto)</t>
  </si>
  <si>
    <t>Servizi Minori</t>
  </si>
  <si>
    <t>NIL</t>
  </si>
  <si>
    <t>INAIL - NIL tirocini</t>
  </si>
  <si>
    <t>Sportello Immigrati</t>
  </si>
  <si>
    <t>Rete Antiviolenza</t>
  </si>
  <si>
    <t>Segretariato sociale</t>
  </si>
  <si>
    <t>Volo</t>
  </si>
  <si>
    <t>Telesoccorso</t>
  </si>
  <si>
    <t>Pasti a domicilio</t>
  </si>
  <si>
    <t>Servizi scolastici</t>
  </si>
  <si>
    <t>SAD</t>
  </si>
  <si>
    <t>Tempo Famiglia</t>
  </si>
  <si>
    <t>quota fissa (solo 5 Comuni)</t>
  </si>
  <si>
    <t>Prevenzione dipendenza azzardo</t>
  </si>
  <si>
    <t>quota fissa</t>
  </si>
  <si>
    <t>Progetto "La Conciliazione"</t>
  </si>
  <si>
    <t>Ambliopia</t>
  </si>
  <si>
    <t>SIA</t>
  </si>
  <si>
    <t>Trasferimenti Buoni FNPS - minori e fragilità</t>
  </si>
  <si>
    <t>Trasferimenti FNA Buoni- voucher-ricoveri</t>
  </si>
  <si>
    <t>trasferimenti FSR  a Privati e Comuni</t>
  </si>
  <si>
    <t>Bandi locazione</t>
  </si>
  <si>
    <t>DOPO DI NOI</t>
  </si>
  <si>
    <t>PASS</t>
  </si>
  <si>
    <t>spese generali</t>
  </si>
  <si>
    <t>FSR</t>
  </si>
  <si>
    <t>FNPS</t>
  </si>
  <si>
    <t>FNPS premialità PdZ</t>
  </si>
  <si>
    <t>FNPS premialità CSI</t>
  </si>
  <si>
    <t>Funzioni ASL</t>
  </si>
  <si>
    <t>FNA</t>
  </si>
  <si>
    <t>SIA ministero</t>
  </si>
  <si>
    <t>Case</t>
  </si>
  <si>
    <t>Conciliazione</t>
  </si>
  <si>
    <t>fattura in sospeso</t>
  </si>
  <si>
    <t>ADM/affidi</t>
  </si>
  <si>
    <t>Consumo quota fissa (solo 5 Comuni)</t>
  </si>
  <si>
    <t>Ambito</t>
  </si>
  <si>
    <t>Servizio</t>
  </si>
  <si>
    <t>criterio ripartizione</t>
  </si>
  <si>
    <t>preventivo</t>
  </si>
  <si>
    <t>preconsuntivo</t>
  </si>
  <si>
    <t>variazione</t>
  </si>
  <si>
    <t>Totale popolazione</t>
  </si>
  <si>
    <t>Totale consumo</t>
  </si>
  <si>
    <t>Totale quota fissa</t>
  </si>
  <si>
    <t>Totale non ci sono costi a carico</t>
  </si>
  <si>
    <t>criterio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</si>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</sst>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0" applyNumberFormat="1" applyAlignment="1">
      <alignment horizontal="right"/>
    </xf>
    <xf numFmtId="43" fontId="0" fillId="33" borderId="10" xfId="43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43" fontId="0" fillId="0" borderId="10" xfId="43" applyFont="1" applyBorder="1" applyAlignment="1">
      <alignment/>
    </xf>
    <xf numFmtId="43" fontId="35" fillId="35" borderId="10" xfId="43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19" borderId="10" xfId="43" applyFont="1" applyFill="1" applyBorder="1" applyAlignment="1">
      <alignment/>
    </xf>
    <xf numFmtId="43" fontId="35" fillId="0" borderId="10" xfId="43" applyFont="1" applyBorder="1" applyAlignment="1">
      <alignment/>
    </xf>
    <xf numFmtId="43" fontId="0" fillId="0" borderId="0" xfId="0" applyNumberFormat="1" applyAlignment="1">
      <alignment/>
    </xf>
    <xf numFmtId="43" fontId="22" fillId="26" borderId="10" xfId="40" applyNumberFormat="1" applyBorder="1" applyAlignment="1">
      <alignment/>
    </xf>
    <xf numFmtId="0" fontId="22" fillId="26" borderId="0" xfId="40" applyAlignment="1">
      <alignment/>
    </xf>
    <xf numFmtId="43" fontId="0" fillId="0" borderId="10" xfId="43" applyFont="1" applyFill="1" applyBorder="1" applyAlignment="1">
      <alignment/>
    </xf>
    <xf numFmtId="43" fontId="0" fillId="36" borderId="10" xfId="43" applyFont="1" applyFill="1" applyBorder="1" applyAlignment="1">
      <alignment/>
    </xf>
    <xf numFmtId="43" fontId="0" fillId="0" borderId="0" xfId="43" applyFont="1" applyFill="1" applyBorder="1" applyAlignment="1">
      <alignment/>
    </xf>
    <xf numFmtId="43" fontId="0" fillId="37" borderId="10" xfId="43" applyFont="1" applyFill="1" applyBorder="1" applyAlignment="1">
      <alignment/>
    </xf>
    <xf numFmtId="43" fontId="35" fillId="0" borderId="10" xfId="0" applyNumberFormat="1" applyFont="1" applyBorder="1" applyAlignment="1">
      <alignment/>
    </xf>
    <xf numFmtId="43" fontId="0" fillId="0" borderId="0" xfId="43" applyFont="1" applyAlignment="1">
      <alignment/>
    </xf>
    <xf numFmtId="43" fontId="0" fillId="38" borderId="0" xfId="0" applyNumberFormat="1" applyFill="1" applyAlignment="1">
      <alignment/>
    </xf>
    <xf numFmtId="43" fontId="35" fillId="33" borderId="10" xfId="43" applyFont="1" applyFill="1" applyBorder="1" applyAlignment="1">
      <alignment/>
    </xf>
    <xf numFmtId="43" fontId="35" fillId="35" borderId="10" xfId="43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nco%20fatture%20ricevute%202018_de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PRECONSUNTIVO%202018%20alleg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PIVOT"/>
      <sheetName val="fcst"/>
      <sheetName val="fcst (2)"/>
      <sheetName val="pivot_spese_gen"/>
      <sheetName val="DB"/>
      <sheetName val="CDC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18_2020_CEE"/>
      <sheetName val="referenti"/>
      <sheetName val="PREC_NEW"/>
      <sheetName val="Impronte"/>
      <sheetName val="Tutela minori"/>
      <sheetName val="PREV_NEW"/>
      <sheetName val="analisi_gap"/>
      <sheetName val="gap"/>
      <sheetName val="totale"/>
      <sheetName val="castellanza"/>
      <sheetName val="fagnano"/>
      <sheetName val="gorla_mag"/>
      <sheetName val="gorla_min"/>
      <sheetName val="marnate"/>
      <sheetName val="olgiate"/>
      <sheetName val="solbiate"/>
      <sheetName val="PRECONSUNTIVO "/>
      <sheetName val="PREVENTIVO"/>
      <sheetName val="sad_prec"/>
      <sheetName val="sia_def"/>
      <sheetName val="serv_scol"/>
      <sheetName val="NIL tirocini"/>
      <sheetName val="spazio_neutro"/>
      <sheetName val="Foglio1"/>
      <sheetName val="Foglio2"/>
      <sheetName val="personale_ore"/>
      <sheetName val="personale_db"/>
      <sheetName val="pivot"/>
      <sheetName val="personale_ore_def"/>
      <sheetName val="tot_cdp_2018"/>
      <sheetName val="personale"/>
      <sheetName val="spese_ generali"/>
      <sheetName val="personale (2)"/>
      <sheetName val="adm"/>
      <sheetName val="Adozioni"/>
      <sheetName val="Nil"/>
      <sheetName val="Sportello Immigrati"/>
      <sheetName val="Rete Antiviolenza"/>
      <sheetName val="INAIL Tirocini"/>
      <sheetName val="SEGRETARIATO SOCIALE"/>
      <sheetName val="VOLO"/>
      <sheetName val="TELESOCCORSO"/>
      <sheetName val="PASTI A DOMICILIO"/>
      <sheetName val="SERVIZI SCOLASTICI"/>
      <sheetName val="SAD"/>
      <sheetName val="TEMPO-FAMIGLIA"/>
      <sheetName val="Dipendenza gioco d'azzardo"/>
      <sheetName val="Progetto Conciliazione"/>
      <sheetName val="AMBLIOPIA"/>
      <sheetName val="sia"/>
      <sheetName val="FNPS buoni"/>
      <sheetName val="FNA buoni anziani e disabili"/>
      <sheetName val="Trasf. FSR Comuni e Privati"/>
      <sheetName val="Fondo Case"/>
      <sheetName val="DOPO DI NOI"/>
      <sheetName val="PASS"/>
      <sheetName val="Castellanza_delta"/>
      <sheetName val="Fagnano_delta"/>
      <sheetName val="Gorla Maggiore_delta"/>
      <sheetName val="Gorla Minore_delta"/>
      <sheetName val="Marnate_delta "/>
      <sheetName val="Olgiate Olona_delta "/>
      <sheetName val="Solbiate Olona_del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tabSelected="1" zoomScale="85" zoomScaleNormal="85" zoomScalePageLayoutView="0" workbookViewId="0" topLeftCell="A1">
      <pane xSplit="1" ySplit="2" topLeftCell="B11" activePane="bottomRight" state="frozen"/>
      <selection pane="topLeft" activeCell="A2" sqref="A2:E13"/>
      <selection pane="topRight" activeCell="A2" sqref="A2:E13"/>
      <selection pane="bottomLeft" activeCell="A2" sqref="A2:E13"/>
      <selection pane="bottomRight" activeCell="E86" sqref="E86"/>
    </sheetView>
  </sheetViews>
  <sheetFormatPr defaultColWidth="9.140625" defaultRowHeight="15" outlineLevelRow="1"/>
  <cols>
    <col min="1" max="1" width="42.421875" style="0" bestFit="1" customWidth="1"/>
    <col min="2" max="5" width="16.00390625" style="0" customWidth="1"/>
    <col min="6" max="6" width="17.00390625" style="0" customWidth="1"/>
    <col min="7" max="12" width="16.00390625" style="0" customWidth="1"/>
    <col min="13" max="14" width="13.7109375" style="0" customWidth="1"/>
    <col min="17" max="17" width="10.57421875" style="0" bestFit="1" customWidth="1"/>
  </cols>
  <sheetData>
    <row r="1" spans="1:14" ht="15" hidden="1">
      <c r="A1" s="1" t="s">
        <v>0</v>
      </c>
      <c r="B1" s="2">
        <f>6683.04</f>
        <v>6683.04</v>
      </c>
      <c r="C1" s="3">
        <v>0</v>
      </c>
      <c r="D1" t="s">
        <v>1</v>
      </c>
      <c r="F1" s="4" t="s">
        <v>2</v>
      </c>
      <c r="G1" s="4">
        <v>66017</v>
      </c>
      <c r="H1" s="4">
        <v>14340</v>
      </c>
      <c r="I1" s="4">
        <v>12510</v>
      </c>
      <c r="J1" s="4">
        <v>4984</v>
      </c>
      <c r="K1" s="4">
        <v>8370</v>
      </c>
      <c r="L1" s="4">
        <v>7903</v>
      </c>
      <c r="M1" s="4">
        <v>12444</v>
      </c>
      <c r="N1" s="4">
        <v>5466</v>
      </c>
    </row>
    <row r="2" spans="1:14" s="6" customFormat="1" ht="66.7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6" ht="15">
      <c r="A3" s="7" t="s">
        <v>17</v>
      </c>
      <c r="B3" s="8">
        <f>SUM(B4:B34)-B12</f>
        <v>2674846.868688347</v>
      </c>
      <c r="C3" s="8">
        <f aca="true" t="shared" si="0" ref="C3:N3">SUM(C4:C34)-C12</f>
        <v>0</v>
      </c>
      <c r="D3" s="8">
        <f t="shared" si="0"/>
        <v>1128689.71</v>
      </c>
      <c r="E3" s="8">
        <f t="shared" si="0"/>
        <v>1546157.1586883464</v>
      </c>
      <c r="F3" s="8">
        <f t="shared" si="0"/>
        <v>0</v>
      </c>
      <c r="G3" s="8">
        <f t="shared" si="0"/>
        <v>1546359.0803550133</v>
      </c>
      <c r="H3" s="8">
        <f t="shared" si="0"/>
        <v>123794.24608278275</v>
      </c>
      <c r="I3" s="8">
        <f t="shared" si="0"/>
        <v>416282.1101683057</v>
      </c>
      <c r="J3" s="8">
        <f t="shared" si="0"/>
        <v>161148.61648325573</v>
      </c>
      <c r="K3" s="8">
        <f t="shared" si="0"/>
        <v>231226.4103464765</v>
      </c>
      <c r="L3" s="8">
        <f t="shared" si="0"/>
        <v>159735.77695887248</v>
      </c>
      <c r="M3" s="8">
        <f t="shared" si="0"/>
        <v>272708.01587589853</v>
      </c>
      <c r="N3" s="8">
        <f t="shared" si="0"/>
        <v>181035.93669616038</v>
      </c>
      <c r="P3" s="9">
        <f aca="true" t="shared" si="1" ref="P3:P11">+G3-E3</f>
        <v>201.92166666686535</v>
      </c>
    </row>
    <row r="4" spans="1:16" ht="15">
      <c r="A4" s="7" t="s">
        <v>18</v>
      </c>
      <c r="B4" s="2">
        <v>72578.34</v>
      </c>
      <c r="C4" s="2"/>
      <c r="D4" s="2">
        <f>IF(ISERROR(VLOOKUP(A4,$A$38:$L$66,12,FALSE)),0,(VLOOKUP(A4,$A$38:$L$66,12,FALSE)))</f>
        <v>66666.66666666667</v>
      </c>
      <c r="E4" s="2">
        <f aca="true" t="shared" si="2" ref="E4:E11">+B4+C4-D4</f>
        <v>5911.673333333325</v>
      </c>
      <c r="F4" s="2" t="s">
        <v>2</v>
      </c>
      <c r="G4" s="2">
        <f>+E4</f>
        <v>5911.673333333325</v>
      </c>
      <c r="H4" s="2">
        <f>+$G4*H$1/$G$1</f>
        <v>1284.1146310798715</v>
      </c>
      <c r="I4" s="2">
        <f aca="true" t="shared" si="3" ref="I4:N4">+$G$4*I1/$G$1</f>
        <v>1120.2422618416454</v>
      </c>
      <c r="J4" s="2">
        <f t="shared" si="3"/>
        <v>446.30594988159555</v>
      </c>
      <c r="K4" s="2">
        <f t="shared" si="3"/>
        <v>749.5146068436907</v>
      </c>
      <c r="L4" s="2">
        <f t="shared" si="3"/>
        <v>707.6958109779794</v>
      </c>
      <c r="M4" s="2">
        <f t="shared" si="3"/>
        <v>1114.3321108199386</v>
      </c>
      <c r="N4" s="2">
        <f t="shared" si="3"/>
        <v>489.4679618886037</v>
      </c>
      <c r="P4" s="9">
        <f t="shared" si="1"/>
        <v>0</v>
      </c>
    </row>
    <row r="5" spans="1:16" ht="15">
      <c r="A5" s="7" t="s">
        <v>19</v>
      </c>
      <c r="B5" s="2">
        <v>19551</v>
      </c>
      <c r="C5" s="2"/>
      <c r="D5" s="2">
        <f>IF(ISERROR(VLOOKUP(A5,$A$38:$L$66,12,FALSE)),0,(VLOOKUP(A5,$A$38:$L$66,12,FALSE)))</f>
        <v>0</v>
      </c>
      <c r="E5" s="2">
        <f t="shared" si="2"/>
        <v>19551</v>
      </c>
      <c r="F5" s="2" t="s">
        <v>2</v>
      </c>
      <c r="G5" s="2">
        <f>+E5</f>
        <v>19551</v>
      </c>
      <c r="H5" s="2">
        <f>+$G5*H$1/$G$1</f>
        <v>4246.805216838087</v>
      </c>
      <c r="I5" s="2">
        <f aca="true" t="shared" si="4" ref="I5:N11">+$G5*I$1/$G$1</f>
        <v>3704.848902555402</v>
      </c>
      <c r="J5" s="2">
        <f t="shared" si="4"/>
        <v>1476.016541193935</v>
      </c>
      <c r="K5" s="2">
        <f t="shared" si="4"/>
        <v>2478.783798112607</v>
      </c>
      <c r="L5" s="2">
        <f t="shared" si="4"/>
        <v>2340.481285123529</v>
      </c>
      <c r="M5" s="2">
        <f t="shared" si="4"/>
        <v>3685.3029371222565</v>
      </c>
      <c r="N5" s="2">
        <f t="shared" si="4"/>
        <v>1618.761319054183</v>
      </c>
      <c r="P5" s="9">
        <f t="shared" si="1"/>
        <v>0</v>
      </c>
    </row>
    <row r="6" spans="1:16" ht="15">
      <c r="A6" s="7" t="s">
        <v>20</v>
      </c>
      <c r="B6" s="2">
        <v>136208</v>
      </c>
      <c r="C6" s="2"/>
      <c r="D6" s="2">
        <f>IF(ISERROR(VLOOKUP(A6,$A$38:$L$66,12,FALSE)),0,(VLOOKUP(A6,$A$38:$L$66,12,FALSE)))</f>
        <v>71924.31333333334</v>
      </c>
      <c r="E6" s="2">
        <f t="shared" si="2"/>
        <v>64283.68666666666</v>
      </c>
      <c r="F6" s="2" t="s">
        <v>2</v>
      </c>
      <c r="G6" s="2">
        <f>+E6</f>
        <v>64283.68666666666</v>
      </c>
      <c r="H6" s="2">
        <f>+$G6*H$1/$G$1</f>
        <v>13963.49526334126</v>
      </c>
      <c r="I6" s="2">
        <f t="shared" si="4"/>
        <v>12181.542938939969</v>
      </c>
      <c r="J6" s="2">
        <f t="shared" si="4"/>
        <v>4853.142286784717</v>
      </c>
      <c r="K6" s="2">
        <f t="shared" si="4"/>
        <v>8150.240959146886</v>
      </c>
      <c r="L6" s="2">
        <f t="shared" si="4"/>
        <v>7695.502305870709</v>
      </c>
      <c r="M6" s="2">
        <f t="shared" si="4"/>
        <v>12117.275805928773</v>
      </c>
      <c r="N6" s="2">
        <f t="shared" si="4"/>
        <v>5322.4871066543465</v>
      </c>
      <c r="P6" s="9">
        <f t="shared" si="1"/>
        <v>0</v>
      </c>
    </row>
    <row r="7" spans="1:16" ht="15">
      <c r="A7" s="7" t="s">
        <v>21</v>
      </c>
      <c r="B7" s="2">
        <v>10000</v>
      </c>
      <c r="C7" s="2"/>
      <c r="D7" s="2">
        <f>IF(ISERROR(VLOOKUP(A7,$A$38:$L$66,12,FALSE)),0,(VLOOKUP(A7,$A$38:$L$66,12,FALSE)))</f>
        <v>0</v>
      </c>
      <c r="E7" s="2">
        <f t="shared" si="2"/>
        <v>10000</v>
      </c>
      <c r="F7" s="2" t="s">
        <v>2</v>
      </c>
      <c r="G7" s="2">
        <f>+E7</f>
        <v>10000</v>
      </c>
      <c r="H7" s="2">
        <f>+$G7*H$1/$G$1</f>
        <v>2172.167774967054</v>
      </c>
      <c r="I7" s="2">
        <f t="shared" si="4"/>
        <v>1894.9664480361118</v>
      </c>
      <c r="J7" s="2">
        <f t="shared" si="4"/>
        <v>754.957056515746</v>
      </c>
      <c r="K7" s="2">
        <f t="shared" si="4"/>
        <v>1267.855249405456</v>
      </c>
      <c r="L7" s="2">
        <f t="shared" si="4"/>
        <v>1197.1158943908388</v>
      </c>
      <c r="M7" s="2">
        <f t="shared" si="4"/>
        <v>1884.9690231304057</v>
      </c>
      <c r="N7" s="2">
        <f t="shared" si="4"/>
        <v>827.9685535543875</v>
      </c>
      <c r="P7" s="9">
        <f t="shared" si="1"/>
        <v>0</v>
      </c>
    </row>
    <row r="8" spans="1:16" ht="15">
      <c r="A8" s="7" t="s">
        <v>22</v>
      </c>
      <c r="B8" s="2">
        <v>5600</v>
      </c>
      <c r="C8" s="2"/>
      <c r="D8" s="2">
        <f>IF(ISERROR(VLOOKUP(A8,$A$38:$L$66,12,FALSE)),0,(VLOOKUP(A8,$A$38:$L$66,12,FALSE)))</f>
        <v>5600</v>
      </c>
      <c r="E8" s="2">
        <f t="shared" si="2"/>
        <v>0</v>
      </c>
      <c r="F8" s="2" t="s">
        <v>23</v>
      </c>
      <c r="G8" s="2">
        <f>+E8</f>
        <v>0</v>
      </c>
      <c r="H8" s="2">
        <f>+$G8*H$1/$G$1</f>
        <v>0</v>
      </c>
      <c r="I8" s="2">
        <f t="shared" si="4"/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P8" s="9">
        <f t="shared" si="1"/>
        <v>0</v>
      </c>
    </row>
    <row r="9" spans="1:16" ht="15">
      <c r="A9" s="7" t="s">
        <v>24</v>
      </c>
      <c r="B9" s="2">
        <v>35221.03200000001</v>
      </c>
      <c r="C9" s="2"/>
      <c r="D9" s="2">
        <f>IF(ISERROR(VLOOKUP(A9,$A$38:$L$66,12,FALSE)),0,(VLOOKUP(A9,$A$38:$L$66,12,FALSE)))</f>
        <v>33333.333333333336</v>
      </c>
      <c r="E9" s="2">
        <f t="shared" si="2"/>
        <v>1887.6986666666708</v>
      </c>
      <c r="F9" s="2" t="s">
        <v>25</v>
      </c>
      <c r="G9" s="2">
        <f>+E9</f>
        <v>1887.6986666666708</v>
      </c>
      <c r="H9" s="2">
        <v>516.7177681935054</v>
      </c>
      <c r="I9" s="2">
        <v>154.5102009549298</v>
      </c>
      <c r="J9" s="2">
        <v>486.70713300802873</v>
      </c>
      <c r="K9" s="2">
        <v>92.70612057295786</v>
      </c>
      <c r="L9" s="2">
        <v>445.7025027546051</v>
      </c>
      <c r="M9" s="2">
        <v>29.71350018364034</v>
      </c>
      <c r="N9" s="2">
        <v>161.64144099900344</v>
      </c>
      <c r="P9" s="9">
        <f t="shared" si="1"/>
        <v>0</v>
      </c>
    </row>
    <row r="10" spans="1:16" ht="15">
      <c r="A10" s="7" t="s">
        <v>26</v>
      </c>
      <c r="B10" s="2">
        <v>360</v>
      </c>
      <c r="C10" s="2"/>
      <c r="D10" s="2">
        <f>IF(ISERROR(VLOOKUP(A10,$A$38:$L$66,12,FALSE)),0,(VLOOKUP(A10,$A$38:$L$66,12,FALSE)))</f>
        <v>0</v>
      </c>
      <c r="E10" s="2">
        <f t="shared" si="2"/>
        <v>360</v>
      </c>
      <c r="F10" s="2" t="s">
        <v>25</v>
      </c>
      <c r="G10" s="2">
        <f>+E10</f>
        <v>360</v>
      </c>
      <c r="H10" s="2">
        <v>0</v>
      </c>
      <c r="I10" s="2">
        <v>90</v>
      </c>
      <c r="J10" s="2">
        <v>0</v>
      </c>
      <c r="K10" s="2">
        <v>0</v>
      </c>
      <c r="L10" s="2">
        <v>0</v>
      </c>
      <c r="M10" s="2">
        <v>90</v>
      </c>
      <c r="N10" s="2">
        <v>180</v>
      </c>
      <c r="P10" s="9">
        <f t="shared" si="1"/>
        <v>0</v>
      </c>
    </row>
    <row r="11" spans="1:16" ht="15">
      <c r="A11" s="7" t="s">
        <v>27</v>
      </c>
      <c r="B11" s="2">
        <v>67171.66666666667</v>
      </c>
      <c r="C11" s="2"/>
      <c r="D11" s="2">
        <f>IF(ISERROR(VLOOKUP(A11,$A$38:$L$66,12,FALSE)),0,(VLOOKUP(A11,$A$38:$L$66,12,FALSE)))</f>
        <v>34495.86666666667</v>
      </c>
      <c r="E11" s="2">
        <f t="shared" si="2"/>
        <v>32675.800000000003</v>
      </c>
      <c r="F11" s="2" t="s">
        <v>2</v>
      </c>
      <c r="G11" s="2">
        <f>+E11</f>
        <v>32675.800000000003</v>
      </c>
      <c r="H11" s="2">
        <f>+$G11*H$1/$G$1</f>
        <v>7097.731978126847</v>
      </c>
      <c r="I11" s="2">
        <f t="shared" si="4"/>
        <v>6191.95446627384</v>
      </c>
      <c r="J11" s="2">
        <f t="shared" si="4"/>
        <v>2466.8825787297214</v>
      </c>
      <c r="K11" s="2">
        <f t="shared" si="4"/>
        <v>4142.818455852281</v>
      </c>
      <c r="L11" s="2">
        <f t="shared" si="4"/>
        <v>3911.6719541936172</v>
      </c>
      <c r="M11" s="2">
        <f t="shared" si="4"/>
        <v>6159.287080600452</v>
      </c>
      <c r="N11" s="2">
        <f t="shared" si="4"/>
        <v>2705.453486223246</v>
      </c>
      <c r="P11" s="9">
        <f t="shared" si="1"/>
        <v>0</v>
      </c>
    </row>
    <row r="12" spans="1:256" s="11" customFormat="1" ht="15">
      <c r="A12" s="10" t="s">
        <v>28</v>
      </c>
      <c r="B12" s="10">
        <f>SUM(B4:B11)</f>
        <v>346690.03866666666</v>
      </c>
      <c r="C12" s="10">
        <f>SUM(C4:C11)</f>
        <v>0</v>
      </c>
      <c r="D12" s="10">
        <f>SUM(D4:D11)</f>
        <v>212020.18000000002</v>
      </c>
      <c r="E12" s="10">
        <f>SUM(E4:E11)</f>
        <v>134669.85866666667</v>
      </c>
      <c r="F12" s="10"/>
      <c r="G12" s="10">
        <f aca="true" t="shared" si="5" ref="G12:N12">SUM(G4:G11)</f>
        <v>134669.85866666667</v>
      </c>
      <c r="H12" s="10">
        <f t="shared" si="5"/>
        <v>29281.032632546623</v>
      </c>
      <c r="I12" s="10">
        <f t="shared" si="5"/>
        <v>25338.0652186019</v>
      </c>
      <c r="J12" s="10">
        <f t="shared" si="5"/>
        <v>10484.011546113743</v>
      </c>
      <c r="K12" s="10">
        <f t="shared" si="5"/>
        <v>16881.91918993388</v>
      </c>
      <c r="L12" s="10">
        <f t="shared" si="5"/>
        <v>16298.169753311282</v>
      </c>
      <c r="M12" s="10">
        <f t="shared" si="5"/>
        <v>25080.880457785468</v>
      </c>
      <c r="N12" s="10">
        <f t="shared" si="5"/>
        <v>11305.779868373767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7" ht="15">
      <c r="A13" s="7" t="s">
        <v>29</v>
      </c>
      <c r="B13" s="2">
        <v>125681.70333333337</v>
      </c>
      <c r="C13" s="4"/>
      <c r="D13" s="4">
        <f aca="true" t="shared" si="6" ref="D13:D32">IF(ISERROR(VLOOKUP(A13,$A$38:$L$66,12,FALSE)),0,(VLOOKUP(A13,$A$38:$L$66,12,FALSE)))</f>
        <v>50000</v>
      </c>
      <c r="E13" s="2">
        <f aca="true" t="shared" si="7" ref="E13:E32">+B13+C13-D13</f>
        <v>75681.70333333337</v>
      </c>
      <c r="F13" s="4" t="s">
        <v>2</v>
      </c>
      <c r="G13" s="12">
        <f aca="true" t="shared" si="8" ref="G13:G33">+E13</f>
        <v>75681.70333333337</v>
      </c>
      <c r="H13" s="12">
        <f>+$G13*H$1/$G$1</f>
        <v>16439.33571352834</v>
      </c>
      <c r="I13" s="12">
        <f aca="true" t="shared" si="9" ref="I13:N13">+$G13*I$1/$G$1</f>
        <v>14341.42885468895</v>
      </c>
      <c r="J13" s="12">
        <f t="shared" si="9"/>
        <v>5713.643598063128</v>
      </c>
      <c r="K13" s="12">
        <f t="shared" si="9"/>
        <v>9595.344485511312</v>
      </c>
      <c r="L13" s="12">
        <f t="shared" si="9"/>
        <v>9059.97699749055</v>
      </c>
      <c r="M13" s="12">
        <f t="shared" si="9"/>
        <v>14265.766640107859</v>
      </c>
      <c r="N13" s="12">
        <f t="shared" si="9"/>
        <v>6266.20704394323</v>
      </c>
      <c r="P13" s="9">
        <f>+G13-E13</f>
        <v>0</v>
      </c>
      <c r="Q13" s="9">
        <f>SUM(H13:N13)-G13</f>
        <v>0</v>
      </c>
    </row>
    <row r="14" spans="1:17" ht="15">
      <c r="A14" s="7" t="s">
        <v>30</v>
      </c>
      <c r="B14" s="2">
        <v>5698.904999999999</v>
      </c>
      <c r="C14" s="4"/>
      <c r="D14" s="4">
        <f t="shared" si="6"/>
        <v>0</v>
      </c>
      <c r="E14" s="2">
        <f t="shared" si="7"/>
        <v>5698.904999999999</v>
      </c>
      <c r="F14" s="4" t="s">
        <v>25</v>
      </c>
      <c r="G14" s="12">
        <f>SUM(H14:N14)</f>
        <v>5900.826666666666</v>
      </c>
      <c r="H14" s="4">
        <v>431.39333333333343</v>
      </c>
      <c r="I14" s="4">
        <v>1407.8566666666668</v>
      </c>
      <c r="J14" s="4">
        <v>613.42</v>
      </c>
      <c r="K14" s="4">
        <v>2185.46</v>
      </c>
      <c r="L14" s="4">
        <v>285.4666666666667</v>
      </c>
      <c r="M14" s="4">
        <v>519.12</v>
      </c>
      <c r="N14" s="4">
        <v>458.11000000000007</v>
      </c>
      <c r="P14" s="9">
        <f aca="true" t="shared" si="10" ref="P14:P34">+G14-E14</f>
        <v>201.92166666666708</v>
      </c>
      <c r="Q14" s="9">
        <f aca="true" t="shared" si="11" ref="Q14:Q34">SUM(H14:N14)-G14</f>
        <v>0</v>
      </c>
    </row>
    <row r="15" spans="1:17" ht="15">
      <c r="A15" s="7" t="s">
        <v>31</v>
      </c>
      <c r="B15" s="2">
        <v>35000</v>
      </c>
      <c r="C15" s="4"/>
      <c r="D15" s="4">
        <f t="shared" si="6"/>
        <v>35000</v>
      </c>
      <c r="E15" s="2">
        <f t="shared" si="7"/>
        <v>0</v>
      </c>
      <c r="F15" s="4" t="s">
        <v>23</v>
      </c>
      <c r="G15" s="12">
        <f t="shared" si="8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P15" s="9">
        <f t="shared" si="10"/>
        <v>0</v>
      </c>
      <c r="Q15" s="9">
        <f t="shared" si="11"/>
        <v>0</v>
      </c>
    </row>
    <row r="16" spans="1:17" ht="15">
      <c r="A16" s="7" t="s">
        <v>32</v>
      </c>
      <c r="B16" s="2">
        <v>4700</v>
      </c>
      <c r="C16" s="4"/>
      <c r="D16" s="4">
        <f t="shared" si="6"/>
        <v>1200</v>
      </c>
      <c r="E16" s="2">
        <f t="shared" si="7"/>
        <v>3500</v>
      </c>
      <c r="F16" s="4" t="s">
        <v>2</v>
      </c>
      <c r="G16" s="12">
        <f t="shared" si="8"/>
        <v>3500</v>
      </c>
      <c r="H16" s="12">
        <f>+$G16*H$1/$G$1</f>
        <v>760.2587212384689</v>
      </c>
      <c r="I16" s="12">
        <f aca="true" t="shared" si="12" ref="I16:N16">+$G16*I$1/$G$1</f>
        <v>663.2382568126392</v>
      </c>
      <c r="J16" s="12">
        <f t="shared" si="12"/>
        <v>264.2349697805111</v>
      </c>
      <c r="K16" s="12">
        <f t="shared" si="12"/>
        <v>443.7493372919097</v>
      </c>
      <c r="L16" s="12">
        <f t="shared" si="12"/>
        <v>418.99056303679356</v>
      </c>
      <c r="M16" s="12">
        <f t="shared" si="12"/>
        <v>659.739158095642</v>
      </c>
      <c r="N16" s="12">
        <f t="shared" si="12"/>
        <v>289.7889937440356</v>
      </c>
      <c r="P16" s="9">
        <f t="shared" si="10"/>
        <v>0</v>
      </c>
      <c r="Q16" s="9">
        <f t="shared" si="11"/>
        <v>0</v>
      </c>
    </row>
    <row r="17" spans="1:17" ht="15">
      <c r="A17" s="7" t="s">
        <v>33</v>
      </c>
      <c r="B17" s="2">
        <v>34201.51526294396</v>
      </c>
      <c r="C17" s="4"/>
      <c r="D17" s="4">
        <f t="shared" si="6"/>
        <v>0</v>
      </c>
      <c r="E17" s="2">
        <f t="shared" si="7"/>
        <v>34201.51526294396</v>
      </c>
      <c r="F17" s="4" t="s">
        <v>25</v>
      </c>
      <c r="G17" s="12">
        <f t="shared" si="8"/>
        <v>34201.51526294396</v>
      </c>
      <c r="H17" s="4">
        <v>0</v>
      </c>
      <c r="I17" s="4">
        <v>0</v>
      </c>
      <c r="J17" s="4">
        <v>12912.663919250183</v>
      </c>
      <c r="K17" s="4">
        <v>20337.719999999998</v>
      </c>
      <c r="L17" s="4">
        <v>0</v>
      </c>
      <c r="M17" s="4">
        <v>0</v>
      </c>
      <c r="N17" s="4">
        <v>523.0824504325883</v>
      </c>
      <c r="P17" s="9">
        <f t="shared" si="10"/>
        <v>0</v>
      </c>
      <c r="Q17" s="9">
        <f t="shared" si="11"/>
        <v>-428.0488932611988</v>
      </c>
    </row>
    <row r="18" spans="1:17" ht="15">
      <c r="A18" s="7" t="s">
        <v>34</v>
      </c>
      <c r="B18" s="2">
        <v>5940</v>
      </c>
      <c r="C18" s="4"/>
      <c r="D18" s="4">
        <f t="shared" si="6"/>
        <v>0</v>
      </c>
      <c r="E18" s="2">
        <f t="shared" si="7"/>
        <v>5940</v>
      </c>
      <c r="F18" s="4" t="s">
        <v>25</v>
      </c>
      <c r="G18" s="12">
        <f t="shared" si="8"/>
        <v>5940</v>
      </c>
      <c r="H18" s="13"/>
      <c r="I18" s="13"/>
      <c r="J18" s="13"/>
      <c r="K18" s="13">
        <v>1485</v>
      </c>
      <c r="L18" s="13"/>
      <c r="M18" s="13">
        <f>+G18-K18-N18</f>
        <v>2970</v>
      </c>
      <c r="N18" s="13">
        <v>1485</v>
      </c>
      <c r="P18" s="9">
        <f t="shared" si="10"/>
        <v>0</v>
      </c>
      <c r="Q18" s="9">
        <f t="shared" si="11"/>
        <v>0</v>
      </c>
    </row>
    <row r="19" spans="1:17" ht="15">
      <c r="A19" s="7" t="s">
        <v>35</v>
      </c>
      <c r="B19" s="2">
        <v>0</v>
      </c>
      <c r="C19" s="4"/>
      <c r="D19" s="4">
        <f t="shared" si="6"/>
        <v>0</v>
      </c>
      <c r="E19" s="2">
        <f t="shared" si="7"/>
        <v>0</v>
      </c>
      <c r="F19" s="4" t="s">
        <v>25</v>
      </c>
      <c r="G19" s="12">
        <f t="shared" si="8"/>
        <v>0</v>
      </c>
      <c r="H19" s="4"/>
      <c r="I19" s="4"/>
      <c r="J19" s="4"/>
      <c r="K19" s="4"/>
      <c r="L19" s="4"/>
      <c r="M19" s="4"/>
      <c r="N19" s="4"/>
      <c r="P19" s="9">
        <f t="shared" si="10"/>
        <v>0</v>
      </c>
      <c r="Q19" s="9">
        <f t="shared" si="11"/>
        <v>0</v>
      </c>
    </row>
    <row r="20" spans="1:17" ht="15">
      <c r="A20" s="7" t="s">
        <v>36</v>
      </c>
      <c r="B20" s="2">
        <v>34346.905</v>
      </c>
      <c r="C20" s="4"/>
      <c r="D20" s="4">
        <f t="shared" si="6"/>
        <v>0</v>
      </c>
      <c r="E20" s="2">
        <f t="shared" si="7"/>
        <v>34346.905</v>
      </c>
      <c r="F20" s="4" t="s">
        <v>25</v>
      </c>
      <c r="G20" s="12">
        <f t="shared" si="8"/>
        <v>34346.905</v>
      </c>
      <c r="H20" s="4">
        <v>0</v>
      </c>
      <c r="I20" s="4">
        <f>+G20</f>
        <v>34346.905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P20" s="9">
        <f t="shared" si="10"/>
        <v>0</v>
      </c>
      <c r="Q20" s="9">
        <f t="shared" si="11"/>
        <v>0</v>
      </c>
    </row>
    <row r="21" spans="1:17" ht="15">
      <c r="A21" s="7" t="s">
        <v>37</v>
      </c>
      <c r="B21" s="2">
        <v>849690.6626999996</v>
      </c>
      <c r="C21" s="4"/>
      <c r="D21" s="4">
        <f t="shared" si="6"/>
        <v>0</v>
      </c>
      <c r="E21" s="2">
        <f t="shared" si="7"/>
        <v>849690.6626999996</v>
      </c>
      <c r="F21" s="4" t="s">
        <v>25</v>
      </c>
      <c r="G21" s="12">
        <f t="shared" si="8"/>
        <v>849690.6626999996</v>
      </c>
      <c r="H21" s="4">
        <v>0</v>
      </c>
      <c r="I21" s="4">
        <v>280022.7363</v>
      </c>
      <c r="J21" s="4">
        <v>79279.6545</v>
      </c>
      <c r="K21" s="4">
        <v>129833.57780000003</v>
      </c>
      <c r="L21" s="4">
        <v>98760.8574</v>
      </c>
      <c r="M21" s="4">
        <v>171071.2102</v>
      </c>
      <c r="N21" s="4">
        <v>90722.6874</v>
      </c>
      <c r="P21" s="9">
        <f t="shared" si="10"/>
        <v>0</v>
      </c>
      <c r="Q21" s="9">
        <f t="shared" si="11"/>
        <v>0.06090000027325004</v>
      </c>
    </row>
    <row r="22" spans="1:17" ht="15">
      <c r="A22" s="7" t="s">
        <v>38</v>
      </c>
      <c r="B22" s="2">
        <v>198577.85848654408</v>
      </c>
      <c r="C22" s="4"/>
      <c r="D22" s="4">
        <f t="shared" si="6"/>
        <v>0</v>
      </c>
      <c r="E22" s="2">
        <f t="shared" si="7"/>
        <v>198577.85848654408</v>
      </c>
      <c r="F22" s="4" t="s">
        <v>25</v>
      </c>
      <c r="G22" s="12">
        <f t="shared" si="8"/>
        <v>198577.85848654408</v>
      </c>
      <c r="H22" s="4">
        <v>33131.332451222246</v>
      </c>
      <c r="I22" s="4">
        <v>21587.714497645215</v>
      </c>
      <c r="J22" s="4">
        <v>34596.46948979592</v>
      </c>
      <c r="K22" s="4">
        <v>23600.760131475676</v>
      </c>
      <c r="L22" s="4">
        <v>11970.491864207219</v>
      </c>
      <c r="M22" s="4">
        <v>19753.835706436425</v>
      </c>
      <c r="N22" s="4">
        <v>53937.27459576137</v>
      </c>
      <c r="P22" s="9">
        <f t="shared" si="10"/>
        <v>0</v>
      </c>
      <c r="Q22" s="9">
        <f t="shared" si="11"/>
        <v>0.020250000001396984</v>
      </c>
    </row>
    <row r="23" spans="1:17" ht="15">
      <c r="A23" s="7" t="s">
        <v>39</v>
      </c>
      <c r="B23" s="2">
        <v>13000</v>
      </c>
      <c r="C23" s="4"/>
      <c r="D23" s="4">
        <f t="shared" si="6"/>
        <v>0</v>
      </c>
      <c r="E23" s="2">
        <f t="shared" si="7"/>
        <v>13000</v>
      </c>
      <c r="F23" s="4" t="s">
        <v>40</v>
      </c>
      <c r="G23" s="12">
        <f t="shared" si="8"/>
        <v>13000</v>
      </c>
      <c r="H23" s="4">
        <v>2600</v>
      </c>
      <c r="I23" s="4">
        <v>2600</v>
      </c>
      <c r="J23" s="4">
        <v>2600</v>
      </c>
      <c r="K23" s="4">
        <v>2600</v>
      </c>
      <c r="L23" s="4"/>
      <c r="M23" s="4">
        <v>2600</v>
      </c>
      <c r="N23" s="4"/>
      <c r="P23" s="9">
        <f t="shared" si="10"/>
        <v>0</v>
      </c>
      <c r="Q23" s="9">
        <f t="shared" si="11"/>
        <v>0</v>
      </c>
    </row>
    <row r="24" spans="1:17" ht="15">
      <c r="A24" s="7" t="s">
        <v>41</v>
      </c>
      <c r="B24" s="2">
        <v>2000</v>
      </c>
      <c r="C24" s="4"/>
      <c r="D24" s="4">
        <f t="shared" si="6"/>
        <v>0</v>
      </c>
      <c r="E24" s="2">
        <f t="shared" si="7"/>
        <v>2000</v>
      </c>
      <c r="F24" s="4" t="s">
        <v>42</v>
      </c>
      <c r="G24" s="12">
        <f t="shared" si="8"/>
        <v>2000</v>
      </c>
      <c r="H24" s="4">
        <f>+G24/7</f>
        <v>285.7142857142857</v>
      </c>
      <c r="I24" s="4">
        <f>+H24</f>
        <v>285.7142857142857</v>
      </c>
      <c r="J24" s="4">
        <f>+I24</f>
        <v>285.7142857142857</v>
      </c>
      <c r="K24" s="4">
        <f>+J24</f>
        <v>285.7142857142857</v>
      </c>
      <c r="L24" s="4">
        <f>+K24</f>
        <v>285.7142857142857</v>
      </c>
      <c r="M24" s="4">
        <f>+L24</f>
        <v>285.7142857142857</v>
      </c>
      <c r="N24" s="4">
        <f>+M24</f>
        <v>285.7142857142857</v>
      </c>
      <c r="P24" s="9">
        <f t="shared" si="10"/>
        <v>0</v>
      </c>
      <c r="Q24" s="9">
        <f t="shared" si="11"/>
        <v>0</v>
      </c>
    </row>
    <row r="25" spans="1:17" ht="15">
      <c r="A25" s="7" t="s">
        <v>43</v>
      </c>
      <c r="B25" s="2">
        <v>32973.4</v>
      </c>
      <c r="C25" s="4"/>
      <c r="D25" s="4">
        <f t="shared" si="6"/>
        <v>32973.4</v>
      </c>
      <c r="E25" s="2">
        <f t="shared" si="7"/>
        <v>0</v>
      </c>
      <c r="F25" s="4" t="s">
        <v>23</v>
      </c>
      <c r="G25" s="12">
        <f t="shared" si="8"/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P25" s="9">
        <f t="shared" si="10"/>
        <v>0</v>
      </c>
      <c r="Q25" s="9">
        <f t="shared" si="11"/>
        <v>0</v>
      </c>
    </row>
    <row r="26" spans="1:17" ht="15">
      <c r="A26" s="7" t="s">
        <v>44</v>
      </c>
      <c r="B26" s="2">
        <v>2100</v>
      </c>
      <c r="C26" s="4"/>
      <c r="D26" s="4">
        <f t="shared" si="6"/>
        <v>0</v>
      </c>
      <c r="E26" s="2">
        <f t="shared" si="7"/>
        <v>2100</v>
      </c>
      <c r="F26" s="4" t="s">
        <v>42</v>
      </c>
      <c r="G26" s="12">
        <f t="shared" si="8"/>
        <v>2100</v>
      </c>
      <c r="H26" s="4">
        <v>300</v>
      </c>
      <c r="I26" s="4">
        <v>300</v>
      </c>
      <c r="J26" s="4">
        <v>300</v>
      </c>
      <c r="K26" s="4">
        <v>300</v>
      </c>
      <c r="L26" s="4">
        <v>300</v>
      </c>
      <c r="M26" s="4">
        <v>300</v>
      </c>
      <c r="N26" s="4">
        <v>300</v>
      </c>
      <c r="P26" s="9">
        <f t="shared" si="10"/>
        <v>0</v>
      </c>
      <c r="Q26" s="9">
        <f t="shared" si="11"/>
        <v>0</v>
      </c>
    </row>
    <row r="27" spans="1:17" ht="15">
      <c r="A27" s="7" t="s">
        <v>45</v>
      </c>
      <c r="B27" s="2">
        <v>36863.28512986709</v>
      </c>
      <c r="C27" s="4"/>
      <c r="D27" s="4">
        <f t="shared" si="6"/>
        <v>35573.34</v>
      </c>
      <c r="E27" s="2">
        <f t="shared" si="7"/>
        <v>1289.9451298670901</v>
      </c>
      <c r="F27" s="4" t="s">
        <v>23</v>
      </c>
      <c r="G27" s="12">
        <f t="shared" si="8"/>
        <v>1289.9451298670901</v>
      </c>
      <c r="H27" s="4">
        <f>+$G$27*(H1/$G$1)</f>
        <v>280.1977242572985</v>
      </c>
      <c r="I27" s="4">
        <f aca="true" t="shared" si="13" ref="I27:N27">+$G$27*(I1/$G$1)</f>
        <v>244.4402740905721</v>
      </c>
      <c r="J27" s="4">
        <f t="shared" si="13"/>
        <v>97.385317831128</v>
      </c>
      <c r="K27" s="4">
        <f t="shared" si="13"/>
        <v>163.54637043469933</v>
      </c>
      <c r="L27" s="4">
        <f t="shared" si="13"/>
        <v>154.42138178559483</v>
      </c>
      <c r="M27" s="4">
        <f t="shared" si="13"/>
        <v>243.15066113373933</v>
      </c>
      <c r="N27" s="4">
        <f t="shared" si="13"/>
        <v>106.80340033405811</v>
      </c>
      <c r="P27" s="9">
        <f t="shared" si="10"/>
        <v>0</v>
      </c>
      <c r="Q27" s="9">
        <f t="shared" si="11"/>
        <v>0</v>
      </c>
    </row>
    <row r="28" spans="1:17" ht="15">
      <c r="A28" s="7" t="s">
        <v>46</v>
      </c>
      <c r="B28" s="2">
        <v>50669.47</v>
      </c>
      <c r="C28" s="4"/>
      <c r="D28" s="4">
        <f t="shared" si="6"/>
        <v>50669.47</v>
      </c>
      <c r="E28" s="2">
        <f t="shared" si="7"/>
        <v>0</v>
      </c>
      <c r="F28" s="4" t="s">
        <v>23</v>
      </c>
      <c r="G28" s="12">
        <f t="shared" si="8"/>
        <v>0</v>
      </c>
      <c r="H28" s="4">
        <f>+$G$28*H1/$G$1</f>
        <v>0</v>
      </c>
      <c r="I28" s="4">
        <f aca="true" t="shared" si="14" ref="I28:N28">+$G$28*I1/$G$1</f>
        <v>0</v>
      </c>
      <c r="J28" s="4">
        <f t="shared" si="14"/>
        <v>0</v>
      </c>
      <c r="K28" s="4">
        <f t="shared" si="14"/>
        <v>0</v>
      </c>
      <c r="L28" s="4">
        <f t="shared" si="14"/>
        <v>0</v>
      </c>
      <c r="M28" s="4">
        <f t="shared" si="14"/>
        <v>0</v>
      </c>
      <c r="N28" s="4">
        <f t="shared" si="14"/>
        <v>0</v>
      </c>
      <c r="P28" s="9">
        <f t="shared" si="10"/>
        <v>0</v>
      </c>
      <c r="Q28" s="9">
        <f t="shared" si="11"/>
        <v>0</v>
      </c>
    </row>
    <row r="29" spans="1:17" ht="15">
      <c r="A29" s="7" t="s">
        <v>47</v>
      </c>
      <c r="B29" s="2">
        <v>164871.91</v>
      </c>
      <c r="C29" s="4"/>
      <c r="D29" s="4">
        <f t="shared" si="6"/>
        <v>164871.91</v>
      </c>
      <c r="E29" s="2">
        <f t="shared" si="7"/>
        <v>0</v>
      </c>
      <c r="F29" s="4" t="s">
        <v>23</v>
      </c>
      <c r="G29" s="12">
        <f t="shared" si="8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P29" s="9">
        <f t="shared" si="10"/>
        <v>0</v>
      </c>
      <c r="Q29" s="9">
        <f t="shared" si="11"/>
        <v>0</v>
      </c>
    </row>
    <row r="30" spans="1:17" ht="15">
      <c r="A30" s="7" t="s">
        <v>48</v>
      </c>
      <c r="B30" s="2">
        <v>254395.45</v>
      </c>
      <c r="C30" s="4"/>
      <c r="D30" s="4">
        <f t="shared" si="6"/>
        <v>254395.45</v>
      </c>
      <c r="E30" s="2">
        <f t="shared" si="7"/>
        <v>0</v>
      </c>
      <c r="F30" s="4" t="s">
        <v>23</v>
      </c>
      <c r="G30" s="12">
        <f t="shared" si="8"/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P30" s="9">
        <f t="shared" si="10"/>
        <v>0</v>
      </c>
      <c r="Q30" s="9">
        <f t="shared" si="11"/>
        <v>0</v>
      </c>
    </row>
    <row r="31" spans="1:17" ht="15">
      <c r="A31" s="7" t="s">
        <v>49</v>
      </c>
      <c r="B31" s="2">
        <v>95979.96</v>
      </c>
      <c r="C31" s="4"/>
      <c r="D31" s="4">
        <f>IF(ISERROR(VLOOKUP(A31,$A$38:$L$66,12,FALSE)),0,(VLOOKUP(A31,$A$38:$L$66,12,FALSE)))</f>
        <v>95979.96</v>
      </c>
      <c r="E31" s="2"/>
      <c r="F31" s="4" t="s">
        <v>23</v>
      </c>
      <c r="G31" s="12">
        <f t="shared" si="8"/>
        <v>0</v>
      </c>
      <c r="H31" s="4">
        <f>+$G$31*H1/$G$1</f>
        <v>0</v>
      </c>
      <c r="I31" s="4">
        <f aca="true" t="shared" si="15" ref="I31:N31">+$G$31*I1/$G$1</f>
        <v>0</v>
      </c>
      <c r="J31" s="4">
        <f t="shared" si="15"/>
        <v>0</v>
      </c>
      <c r="K31" s="4">
        <f t="shared" si="15"/>
        <v>0</v>
      </c>
      <c r="L31" s="4">
        <f t="shared" si="15"/>
        <v>0</v>
      </c>
      <c r="M31" s="4">
        <f t="shared" si="15"/>
        <v>0</v>
      </c>
      <c r="N31" s="4">
        <f t="shared" si="15"/>
        <v>0</v>
      </c>
      <c r="P31" s="9">
        <f t="shared" si="10"/>
        <v>0</v>
      </c>
      <c r="Q31" s="9">
        <f t="shared" si="11"/>
        <v>0</v>
      </c>
    </row>
    <row r="32" spans="1:17" ht="15">
      <c r="A32" s="7" t="s">
        <v>50</v>
      </c>
      <c r="B32" s="2">
        <v>139706</v>
      </c>
      <c r="C32" s="4"/>
      <c r="D32" s="4">
        <f t="shared" si="6"/>
        <v>139706</v>
      </c>
      <c r="E32" s="2">
        <f t="shared" si="7"/>
        <v>0</v>
      </c>
      <c r="F32" s="4" t="s">
        <v>23</v>
      </c>
      <c r="G32" s="12">
        <f t="shared" si="8"/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P32" s="9">
        <f t="shared" si="10"/>
        <v>0</v>
      </c>
      <c r="Q32" s="9">
        <f t="shared" si="11"/>
        <v>0</v>
      </c>
    </row>
    <row r="33" spans="1:17" ht="15">
      <c r="A33" s="7" t="s">
        <v>51</v>
      </c>
      <c r="B33" s="2">
        <v>0</v>
      </c>
      <c r="C33" s="4"/>
      <c r="D33" s="4">
        <f>IF(ISERROR(VLOOKUP(A33,$A$38:$L$66,12,FALSE)),0,(VLOOKUP(A33,$A$38:$L$66,12,FALSE)))</f>
        <v>0</v>
      </c>
      <c r="E33" s="2"/>
      <c r="F33" s="4" t="s">
        <v>23</v>
      </c>
      <c r="G33" s="12">
        <f t="shared" si="8"/>
        <v>0</v>
      </c>
      <c r="H33" s="4">
        <f>+$G$33*H1/$G$1</f>
        <v>0</v>
      </c>
      <c r="I33" s="4">
        <f aca="true" t="shared" si="16" ref="I33:N33">+$G$33*I1/$G$1</f>
        <v>0</v>
      </c>
      <c r="J33" s="4">
        <f t="shared" si="16"/>
        <v>0</v>
      </c>
      <c r="K33" s="4">
        <f t="shared" si="16"/>
        <v>0</v>
      </c>
      <c r="L33" s="4">
        <f t="shared" si="16"/>
        <v>0</v>
      </c>
      <c r="M33" s="4">
        <f t="shared" si="16"/>
        <v>0</v>
      </c>
      <c r="N33" s="4">
        <f t="shared" si="16"/>
        <v>0</v>
      </c>
      <c r="P33" s="9">
        <f t="shared" si="10"/>
        <v>0</v>
      </c>
      <c r="Q33" s="9">
        <f t="shared" si="11"/>
        <v>0</v>
      </c>
    </row>
    <row r="34" spans="1:17" ht="15">
      <c r="A34" s="7" t="s">
        <v>52</v>
      </c>
      <c r="B34" s="2">
        <v>241759.80510899142</v>
      </c>
      <c r="C34" s="4"/>
      <c r="D34" s="4">
        <f>IF(ISERROR(VLOOKUP(A34,$A$38:$L$66,12,FALSE)),0,(VLOOKUP(A34,$A$38:$L$66,12,FALSE)))</f>
        <v>56300</v>
      </c>
      <c r="E34" s="2">
        <f>+B34+C34-D34</f>
        <v>185459.80510899142</v>
      </c>
      <c r="F34" s="4" t="s">
        <v>2</v>
      </c>
      <c r="G34" s="12">
        <f>+E34</f>
        <v>185459.80510899142</v>
      </c>
      <c r="H34" s="12">
        <f>+$G34*H$1/$G$1</f>
        <v>40284.981220942136</v>
      </c>
      <c r="I34" s="12">
        <f aca="true" t="shared" si="17" ref="I34:N34">+$G34*I$1/$G$1</f>
        <v>35144.0108140855</v>
      </c>
      <c r="J34" s="12">
        <f t="shared" si="17"/>
        <v>14001.418856706807</v>
      </c>
      <c r="K34" s="12">
        <f t="shared" si="17"/>
        <v>23513.618746114764</v>
      </c>
      <c r="L34" s="12">
        <f t="shared" si="17"/>
        <v>22201.688046660092</v>
      </c>
      <c r="M34" s="12">
        <f t="shared" si="17"/>
        <v>34958.5987666251</v>
      </c>
      <c r="N34" s="12">
        <f t="shared" si="17"/>
        <v>15355.488657857024</v>
      </c>
      <c r="P34" s="9">
        <f t="shared" si="10"/>
        <v>0</v>
      </c>
      <c r="Q34" s="9">
        <f t="shared" si="11"/>
        <v>0</v>
      </c>
    </row>
    <row r="36" spans="1:5" ht="15" hidden="1">
      <c r="A36" s="14"/>
      <c r="C36" s="4">
        <v>960000</v>
      </c>
      <c r="D36" s="4">
        <v>44929</v>
      </c>
      <c r="E36" s="4">
        <f>+C36/D36</f>
        <v>21.36704578334706</v>
      </c>
    </row>
    <row r="37" spans="1:11" ht="45">
      <c r="A37" s="5" t="s">
        <v>17</v>
      </c>
      <c r="B37" s="5" t="s">
        <v>53</v>
      </c>
      <c r="C37" s="5" t="s">
        <v>54</v>
      </c>
      <c r="D37" s="5" t="s">
        <v>55</v>
      </c>
      <c r="E37" s="5" t="s">
        <v>56</v>
      </c>
      <c r="F37" s="5" t="s">
        <v>57</v>
      </c>
      <c r="G37" s="5" t="s">
        <v>58</v>
      </c>
      <c r="H37" s="5" t="s">
        <v>59</v>
      </c>
      <c r="I37" s="5" t="s">
        <v>60</v>
      </c>
      <c r="J37" s="5" t="s">
        <v>61</v>
      </c>
      <c r="K37" s="5" t="s">
        <v>50</v>
      </c>
    </row>
    <row r="38" spans="1:12" ht="15">
      <c r="A38" s="15" t="s">
        <v>18</v>
      </c>
      <c r="B38" s="4">
        <v>66666.66666666667</v>
      </c>
      <c r="C38" s="4"/>
      <c r="D38" s="4"/>
      <c r="E38" s="4"/>
      <c r="F38" s="4"/>
      <c r="G38" s="4"/>
      <c r="H38" s="4"/>
      <c r="I38" s="4"/>
      <c r="J38" s="4"/>
      <c r="K38" s="4"/>
      <c r="L38" s="16">
        <f>SUM(B38:K38)</f>
        <v>66666.66666666667</v>
      </c>
    </row>
    <row r="39" spans="1:12" ht="15">
      <c r="A39" s="2" t="s">
        <v>20</v>
      </c>
      <c r="B39" s="4"/>
      <c r="C39" s="4">
        <v>68152.15333333334</v>
      </c>
      <c r="D39" s="4"/>
      <c r="E39" s="4"/>
      <c r="F39" s="4">
        <v>3772.16</v>
      </c>
      <c r="G39" s="4"/>
      <c r="H39" s="4"/>
      <c r="I39" s="4"/>
      <c r="J39" s="4"/>
      <c r="K39" s="4"/>
      <c r="L39" s="16">
        <f aca="true" t="shared" si="18" ref="L39:L66">SUM(B39:K39)</f>
        <v>71924.31333333334</v>
      </c>
    </row>
    <row r="40" spans="1:12" ht="15">
      <c r="A40" s="2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16">
        <f t="shared" si="18"/>
        <v>0</v>
      </c>
    </row>
    <row r="41" spans="1:12" ht="15">
      <c r="A41" s="2" t="s">
        <v>22</v>
      </c>
      <c r="B41" s="4"/>
      <c r="C41" s="4">
        <v>5600</v>
      </c>
      <c r="D41" s="4"/>
      <c r="E41" s="4"/>
      <c r="F41" s="4"/>
      <c r="G41" s="4"/>
      <c r="H41" s="4"/>
      <c r="I41" s="4"/>
      <c r="J41" s="4"/>
      <c r="K41" s="4"/>
      <c r="L41" s="16">
        <f t="shared" si="18"/>
        <v>5600</v>
      </c>
    </row>
    <row r="42" spans="1:12" ht="15">
      <c r="A42" s="15" t="s">
        <v>24</v>
      </c>
      <c r="B42" s="4">
        <v>33333.333333333336</v>
      </c>
      <c r="C42" s="4"/>
      <c r="D42" s="4"/>
      <c r="E42" s="4"/>
      <c r="F42" s="4"/>
      <c r="G42" s="4"/>
      <c r="H42" s="4"/>
      <c r="I42" s="4"/>
      <c r="J42" s="4"/>
      <c r="K42" s="4"/>
      <c r="L42" s="16">
        <f t="shared" si="18"/>
        <v>33333.333333333336</v>
      </c>
    </row>
    <row r="43" spans="1:12" ht="15">
      <c r="A43" s="2" t="s">
        <v>27</v>
      </c>
      <c r="B43" s="4"/>
      <c r="C43" s="4">
        <v>26639.786666666667</v>
      </c>
      <c r="D43" s="4"/>
      <c r="E43" s="4"/>
      <c r="F43" s="4">
        <v>7856.08</v>
      </c>
      <c r="G43" s="4"/>
      <c r="H43" s="4"/>
      <c r="I43" s="4"/>
      <c r="J43" s="4"/>
      <c r="K43" s="4"/>
      <c r="L43" s="16">
        <f t="shared" si="18"/>
        <v>34495.86666666667</v>
      </c>
    </row>
    <row r="44" spans="1:12" ht="15">
      <c r="A44" s="10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16">
        <f t="shared" si="18"/>
        <v>0</v>
      </c>
    </row>
    <row r="45" spans="1:12" ht="15">
      <c r="A45" s="4" t="s">
        <v>52</v>
      </c>
      <c r="B45" s="4"/>
      <c r="C45" s="13"/>
      <c r="D45" s="4">
        <v>35000</v>
      </c>
      <c r="E45" s="4">
        <v>18300</v>
      </c>
      <c r="F45" s="4"/>
      <c r="G45" s="4"/>
      <c r="H45" s="4"/>
      <c r="I45" s="4">
        <v>3000</v>
      </c>
      <c r="J45" s="4"/>
      <c r="K45" s="4"/>
      <c r="L45" s="16">
        <f t="shared" si="18"/>
        <v>56300</v>
      </c>
    </row>
    <row r="46" spans="1:12" ht="15">
      <c r="A46" s="4" t="s">
        <v>29</v>
      </c>
      <c r="B46" s="4"/>
      <c r="C46" s="13">
        <v>50000</v>
      </c>
      <c r="D46" s="4"/>
      <c r="E46" s="4"/>
      <c r="F46" s="4"/>
      <c r="G46" s="4"/>
      <c r="H46" s="4"/>
      <c r="I46" s="4"/>
      <c r="J46" s="4"/>
      <c r="K46" s="4"/>
      <c r="L46" s="16">
        <f t="shared" si="18"/>
        <v>50000</v>
      </c>
    </row>
    <row r="47" spans="1:12" ht="15">
      <c r="A47" s="4" t="s">
        <v>31</v>
      </c>
      <c r="B47" s="4"/>
      <c r="C47" s="13">
        <v>35000</v>
      </c>
      <c r="D47" s="4"/>
      <c r="E47" s="4"/>
      <c r="F47" s="4"/>
      <c r="G47" s="4"/>
      <c r="H47" s="4"/>
      <c r="I47" s="4"/>
      <c r="J47" s="4"/>
      <c r="K47" s="4"/>
      <c r="L47" s="16">
        <f t="shared" si="18"/>
        <v>35000</v>
      </c>
    </row>
    <row r="48" spans="1:12" ht="15">
      <c r="A48" s="4" t="s">
        <v>32</v>
      </c>
      <c r="B48" s="4"/>
      <c r="C48" s="13">
        <v>1200</v>
      </c>
      <c r="D48" s="4"/>
      <c r="E48" s="4"/>
      <c r="F48" s="4"/>
      <c r="G48" s="4"/>
      <c r="H48" s="4"/>
      <c r="I48" s="4"/>
      <c r="J48" s="4"/>
      <c r="K48" s="4"/>
      <c r="L48" s="16">
        <f t="shared" si="18"/>
        <v>1200</v>
      </c>
    </row>
    <row r="49" spans="1:12" ht="15" hidden="1" outlineLevel="1">
      <c r="A49" s="4" t="s">
        <v>30</v>
      </c>
      <c r="B49" s="4"/>
      <c r="C49" s="13"/>
      <c r="D49" s="4"/>
      <c r="E49" s="4"/>
      <c r="F49" s="4"/>
      <c r="G49" s="4"/>
      <c r="H49" s="4"/>
      <c r="I49" s="4"/>
      <c r="J49" s="4"/>
      <c r="K49" s="4"/>
      <c r="L49" s="16">
        <f t="shared" si="18"/>
        <v>0</v>
      </c>
    </row>
    <row r="50" spans="1:12" ht="15" hidden="1" outlineLevel="1">
      <c r="A50" s="4" t="s">
        <v>33</v>
      </c>
      <c r="B50" s="4"/>
      <c r="C50" s="13"/>
      <c r="D50" s="4"/>
      <c r="E50" s="4"/>
      <c r="F50" s="4"/>
      <c r="G50" s="4"/>
      <c r="H50" s="4"/>
      <c r="I50" s="4"/>
      <c r="J50" s="4"/>
      <c r="K50" s="4"/>
      <c r="L50" s="16">
        <f t="shared" si="18"/>
        <v>0</v>
      </c>
    </row>
    <row r="51" spans="1:12" ht="15" hidden="1" outlineLevel="1">
      <c r="A51" s="4" t="s">
        <v>34</v>
      </c>
      <c r="B51" s="4"/>
      <c r="C51" s="13"/>
      <c r="D51" s="4"/>
      <c r="E51" s="4"/>
      <c r="F51" s="4"/>
      <c r="G51" s="4"/>
      <c r="H51" s="4"/>
      <c r="I51" s="4"/>
      <c r="J51" s="4"/>
      <c r="K51" s="4"/>
      <c r="L51" s="16">
        <f t="shared" si="18"/>
        <v>0</v>
      </c>
    </row>
    <row r="52" spans="1:12" ht="15" hidden="1" outlineLevel="1">
      <c r="A52" s="4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16">
        <f t="shared" si="18"/>
        <v>0</v>
      </c>
    </row>
    <row r="53" spans="1:12" ht="15" hidden="1" outlineLevel="1">
      <c r="A53" s="4" t="s">
        <v>36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16">
        <f t="shared" si="18"/>
        <v>0</v>
      </c>
    </row>
    <row r="54" spans="1:12" ht="15" hidden="1" outlineLevel="1">
      <c r="A54" s="4" t="s">
        <v>37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16">
        <f t="shared" si="18"/>
        <v>0</v>
      </c>
    </row>
    <row r="55" spans="1:12" ht="15" hidden="1" outlineLevel="1">
      <c r="A55" s="4" t="s">
        <v>38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16">
        <f t="shared" si="18"/>
        <v>0</v>
      </c>
    </row>
    <row r="56" spans="1:12" ht="15" hidden="1" outlineLevel="1">
      <c r="A56" s="4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16">
        <f t="shared" si="18"/>
        <v>0</v>
      </c>
    </row>
    <row r="57" spans="1:12" ht="15" hidden="1" outlineLevel="1">
      <c r="A57" s="4" t="s">
        <v>41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16">
        <f t="shared" si="18"/>
        <v>0</v>
      </c>
    </row>
    <row r="58" spans="1:12" ht="15" collapsed="1">
      <c r="A58" s="4" t="s">
        <v>43</v>
      </c>
      <c r="B58" s="4"/>
      <c r="C58" s="4"/>
      <c r="D58" s="4"/>
      <c r="E58" s="4"/>
      <c r="F58" s="4"/>
      <c r="G58" s="4"/>
      <c r="H58" s="4"/>
      <c r="I58" s="4"/>
      <c r="J58" s="4">
        <f>+J68</f>
        <v>32973.4</v>
      </c>
      <c r="K58" s="4"/>
      <c r="L58" s="16">
        <f t="shared" si="18"/>
        <v>32973.4</v>
      </c>
    </row>
    <row r="59" spans="1:12" ht="15">
      <c r="A59" s="4" t="s">
        <v>44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16">
        <f t="shared" si="18"/>
        <v>0</v>
      </c>
    </row>
    <row r="60" spans="1:12" ht="15">
      <c r="A60" s="4" t="s">
        <v>45</v>
      </c>
      <c r="B60" s="4"/>
      <c r="C60" s="4"/>
      <c r="D60" s="4"/>
      <c r="E60" s="4"/>
      <c r="F60" s="4"/>
      <c r="G60" s="4"/>
      <c r="H60" s="4">
        <f>+H68</f>
        <v>35573.34</v>
      </c>
      <c r="I60" s="4"/>
      <c r="J60" s="4"/>
      <c r="K60" s="4"/>
      <c r="L60" s="16">
        <f t="shared" si="18"/>
        <v>35573.34</v>
      </c>
    </row>
    <row r="61" spans="1:12" ht="15">
      <c r="A61" s="4" t="s">
        <v>46</v>
      </c>
      <c r="B61" s="4"/>
      <c r="C61" s="4">
        <f>74342.05-23672.58</f>
        <v>50669.47</v>
      </c>
      <c r="D61" s="4"/>
      <c r="E61" s="4"/>
      <c r="F61" s="4"/>
      <c r="G61" s="4"/>
      <c r="H61" s="4"/>
      <c r="I61" s="4"/>
      <c r="J61" s="4"/>
      <c r="K61" s="4"/>
      <c r="L61" s="16">
        <f t="shared" si="18"/>
        <v>50669.47</v>
      </c>
    </row>
    <row r="62" spans="1:12" ht="15">
      <c r="A62" s="4" t="s">
        <v>47</v>
      </c>
      <c r="B62" s="4"/>
      <c r="C62" s="4"/>
      <c r="D62" s="4"/>
      <c r="E62" s="4"/>
      <c r="F62" s="4"/>
      <c r="G62" s="4">
        <v>164871.91</v>
      </c>
      <c r="H62" s="4"/>
      <c r="I62" s="4"/>
      <c r="J62" s="4"/>
      <c r="K62" s="4"/>
      <c r="L62" s="16">
        <f t="shared" si="18"/>
        <v>164871.91</v>
      </c>
    </row>
    <row r="63" spans="1:12" ht="15">
      <c r="A63" s="4" t="s">
        <v>48</v>
      </c>
      <c r="B63" s="4">
        <v>254395.45</v>
      </c>
      <c r="C63" s="4"/>
      <c r="D63" s="4"/>
      <c r="E63" s="4"/>
      <c r="F63" s="4"/>
      <c r="G63" s="4"/>
      <c r="H63" s="4"/>
      <c r="I63" s="4"/>
      <c r="J63" s="4"/>
      <c r="K63" s="4"/>
      <c r="L63" s="16">
        <f t="shared" si="18"/>
        <v>254395.45</v>
      </c>
    </row>
    <row r="64" spans="1:12" ht="15">
      <c r="A64" s="4" t="s">
        <v>49</v>
      </c>
      <c r="B64" s="4"/>
      <c r="C64" s="4"/>
      <c r="D64" s="4"/>
      <c r="E64" s="4"/>
      <c r="F64" s="4"/>
      <c r="G64" s="4"/>
      <c r="H64" s="4"/>
      <c r="I64" s="4">
        <f>74120.96+24859-I45</f>
        <v>95979.96</v>
      </c>
      <c r="J64" s="4"/>
      <c r="K64" s="4"/>
      <c r="L64" s="16">
        <f t="shared" si="18"/>
        <v>95979.96</v>
      </c>
    </row>
    <row r="65" spans="1:12" ht="15">
      <c r="A65" s="4" t="s">
        <v>50</v>
      </c>
      <c r="B65" s="4"/>
      <c r="C65" s="4"/>
      <c r="D65" s="4"/>
      <c r="E65" s="4"/>
      <c r="F65" s="4"/>
      <c r="G65" s="4"/>
      <c r="H65" s="4"/>
      <c r="I65" s="4"/>
      <c r="J65" s="4"/>
      <c r="K65" s="4">
        <f>+K68</f>
        <v>139706</v>
      </c>
      <c r="L65" s="16">
        <f t="shared" si="18"/>
        <v>139706</v>
      </c>
    </row>
    <row r="66" spans="1:12" ht="15">
      <c r="A66" s="4" t="s">
        <v>51</v>
      </c>
      <c r="B66" s="4"/>
      <c r="C66" s="4">
        <f>23672.58*0</f>
        <v>0</v>
      </c>
      <c r="D66" s="4"/>
      <c r="E66" s="4"/>
      <c r="F66" s="4"/>
      <c r="G66" s="4"/>
      <c r="H66" s="4"/>
      <c r="I66" s="4"/>
      <c r="J66" s="4"/>
      <c r="K66" s="4"/>
      <c r="L66" s="16">
        <f t="shared" si="18"/>
        <v>0</v>
      </c>
    </row>
    <row r="67" spans="2:12" s="17" customFormat="1" ht="15">
      <c r="B67" s="8">
        <f>SUM(B38:B66)</f>
        <v>354395.45</v>
      </c>
      <c r="C67" s="8">
        <f aca="true" t="shared" si="19" ref="C67:L67">SUM(C38:C66)</f>
        <v>237261.41</v>
      </c>
      <c r="D67" s="8">
        <f t="shared" si="19"/>
        <v>35000</v>
      </c>
      <c r="E67" s="8">
        <f t="shared" si="19"/>
        <v>18300</v>
      </c>
      <c r="F67" s="8">
        <f t="shared" si="19"/>
        <v>11628.24</v>
      </c>
      <c r="G67" s="8">
        <f t="shared" si="19"/>
        <v>164871.91</v>
      </c>
      <c r="H67" s="8">
        <f t="shared" si="19"/>
        <v>35573.34</v>
      </c>
      <c r="I67" s="8">
        <f t="shared" si="19"/>
        <v>98979.96</v>
      </c>
      <c r="J67" s="8">
        <f t="shared" si="19"/>
        <v>32973.4</v>
      </c>
      <c r="K67" s="8">
        <f t="shared" si="19"/>
        <v>139706</v>
      </c>
      <c r="L67" s="8">
        <f t="shared" si="19"/>
        <v>1128689.71</v>
      </c>
    </row>
    <row r="68" spans="2:12" s="17" customFormat="1" ht="15">
      <c r="B68" s="8">
        <v>354395.45</v>
      </c>
      <c r="C68" s="8">
        <v>237261.40999999997</v>
      </c>
      <c r="D68" s="8">
        <v>35000</v>
      </c>
      <c r="E68" s="8">
        <v>18300</v>
      </c>
      <c r="F68" s="8">
        <v>5658.24</v>
      </c>
      <c r="G68" s="8">
        <v>164871.91</v>
      </c>
      <c r="H68" s="8">
        <v>35573.34</v>
      </c>
      <c r="I68" s="8">
        <v>74120.96</v>
      </c>
      <c r="J68" s="8">
        <v>32973.4</v>
      </c>
      <c r="K68" s="8">
        <v>139706</v>
      </c>
      <c r="L68" s="18">
        <f>+L67-D3</f>
        <v>0</v>
      </c>
    </row>
    <row r="69" spans="2:11" ht="15">
      <c r="B69" s="18">
        <f>+B67-B68</f>
        <v>0</v>
      </c>
      <c r="C69" s="18">
        <f aca="true" t="shared" si="20" ref="C69:K69">+C67-C68</f>
        <v>0</v>
      </c>
      <c r="D69" s="18">
        <f t="shared" si="20"/>
        <v>0</v>
      </c>
      <c r="E69" s="18">
        <f t="shared" si="20"/>
        <v>0</v>
      </c>
      <c r="F69" s="18">
        <f t="shared" si="20"/>
        <v>5970</v>
      </c>
      <c r="G69" s="18">
        <f t="shared" si="20"/>
        <v>0</v>
      </c>
      <c r="H69" s="18">
        <f t="shared" si="20"/>
        <v>0</v>
      </c>
      <c r="I69" s="18">
        <f t="shared" si="20"/>
        <v>24859</v>
      </c>
      <c r="J69" s="18">
        <f t="shared" si="20"/>
        <v>0</v>
      </c>
      <c r="K69" s="18">
        <f t="shared" si="20"/>
        <v>0</v>
      </c>
    </row>
    <row r="72" ht="15" hidden="1"/>
    <row r="73" spans="6:7" ht="15" hidden="1">
      <c r="F73">
        <v>82.7</v>
      </c>
      <c r="G73">
        <f>82.7+23</f>
        <v>105.7</v>
      </c>
    </row>
    <row r="74" ht="15" hidden="1">
      <c r="F74">
        <v>23.4</v>
      </c>
    </row>
    <row r="75" ht="15" hidden="1">
      <c r="F75">
        <v>112</v>
      </c>
    </row>
    <row r="76" ht="15" hidden="1">
      <c r="F76">
        <f>+F75-F74</f>
        <v>88.6</v>
      </c>
    </row>
    <row r="77" spans="1:2" ht="15" hidden="1">
      <c r="A77" t="s">
        <v>62</v>
      </c>
      <c r="B77">
        <v>6426</v>
      </c>
    </row>
    <row r="78" ht="15" hidden="1">
      <c r="B78">
        <v>257.04</v>
      </c>
    </row>
    <row r="79" ht="15" hidden="1"/>
    <row r="80" ht="15" hidden="1"/>
    <row r="81" ht="15" hidden="1"/>
    <row r="82" ht="15" hidden="1"/>
  </sheetData>
  <sheetProtection/>
  <conditionalFormatting sqref="G3:N4 G6:N34">
    <cfRule type="cellIs" priority="5" dxfId="21" operator="lessThan">
      <formula>0</formula>
    </cfRule>
  </conditionalFormatting>
  <conditionalFormatting sqref="B3:E4 B6:E34">
    <cfRule type="cellIs" priority="4" dxfId="21" operator="lessThan">
      <formula>0</formula>
    </cfRule>
  </conditionalFormatting>
  <conditionalFormatting sqref="G5:N5">
    <cfRule type="cellIs" priority="3" dxfId="21" operator="lessThan">
      <formula>0</formula>
    </cfRule>
  </conditionalFormatting>
  <conditionalFormatting sqref="B5:E5">
    <cfRule type="cellIs" priority="2" dxfId="21" operator="lessThan">
      <formula>0</formula>
    </cfRule>
  </conditionalFormatting>
  <conditionalFormatting sqref="C36:E36">
    <cfRule type="cellIs" priority="1" dxfId="21" operator="less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8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30" zoomScaleNormal="130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+PREC_NEW!N2</f>
        <v>Solbiate Olona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+PREV_NEW!N4</f>
        <v>2681.8729418180164</v>
      </c>
      <c r="D5" s="4">
        <f>+PREC_NEW!N4</f>
        <v>489.4679618886037</v>
      </c>
      <c r="E5" s="4">
        <f aca="true" t="shared" si="0" ref="E5:E12">+D5-C5</f>
        <v>-2192.4049799294125</v>
      </c>
    </row>
    <row r="6" spans="1:5" ht="15">
      <c r="A6" s="4" t="s">
        <v>19</v>
      </c>
      <c r="B6" s="4" t="s">
        <v>2</v>
      </c>
      <c r="C6" s="4"/>
      <c r="D6" s="4">
        <f>+PREC_NEW!N5</f>
        <v>1618.761319054183</v>
      </c>
      <c r="E6" s="4">
        <f t="shared" si="0"/>
        <v>1618.761319054183</v>
      </c>
    </row>
    <row r="7" spans="1:5" ht="15">
      <c r="A7" s="4" t="s">
        <v>20</v>
      </c>
      <c r="B7" s="4" t="s">
        <v>2</v>
      </c>
      <c r="C7" s="4">
        <f>+PREV_NEW!N6</f>
        <v>9738.76483935956</v>
      </c>
      <c r="D7" s="4">
        <f>+PREC_NEW!N6</f>
        <v>5322.4871066543465</v>
      </c>
      <c r="E7" s="4">
        <f t="shared" si="0"/>
        <v>-4416.277732705213</v>
      </c>
    </row>
    <row r="8" spans="1:5" ht="15">
      <c r="A8" s="4" t="s">
        <v>21</v>
      </c>
      <c r="B8" s="4" t="s">
        <v>2</v>
      </c>
      <c r="C8" s="4">
        <f>+PREV_NEW!N7</f>
        <v>1241.9528303315813</v>
      </c>
      <c r="D8" s="4">
        <f>+PREC_NEW!N7</f>
        <v>827.9685535543875</v>
      </c>
      <c r="E8" s="4">
        <f t="shared" si="0"/>
        <v>-413.9842767771937</v>
      </c>
    </row>
    <row r="9" spans="1:5" ht="15">
      <c r="A9" s="4" t="s">
        <v>27</v>
      </c>
      <c r="B9" s="4" t="s">
        <v>2</v>
      </c>
      <c r="C9" s="4">
        <f>+PREV_NEW!N11</f>
        <v>0</v>
      </c>
      <c r="D9" s="4">
        <f>+PREC_NEW!N11</f>
        <v>2705.453486223246</v>
      </c>
      <c r="E9" s="4">
        <f t="shared" si="0"/>
        <v>2705.453486223246</v>
      </c>
    </row>
    <row r="10" spans="1:5" ht="15">
      <c r="A10" s="4" t="s">
        <v>29</v>
      </c>
      <c r="B10" s="4" t="s">
        <v>2</v>
      </c>
      <c r="C10" s="4">
        <f>+PREV_NEW!N13</f>
        <v>5878.576730236151</v>
      </c>
      <c r="D10" s="4">
        <f>+PREC_NEW!N13</f>
        <v>6266.20704394323</v>
      </c>
      <c r="E10" s="4">
        <f t="shared" si="0"/>
        <v>387.63031370707904</v>
      </c>
    </row>
    <row r="11" spans="1:5" ht="15">
      <c r="A11" s="4" t="s">
        <v>32</v>
      </c>
      <c r="B11" s="4" t="s">
        <v>2</v>
      </c>
      <c r="C11" s="4">
        <f>+PREV_NEW!N16</f>
        <v>289.7889937440356</v>
      </c>
      <c r="D11" s="4">
        <f>+PREC_NEW!N16</f>
        <v>289.7889937440356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+PREV_NEW!N34</f>
        <v>18791.947530978865</v>
      </c>
      <c r="D12" s="4">
        <f>+PREC_NEW!N34</f>
        <v>15355.488657857024</v>
      </c>
      <c r="E12" s="4">
        <f t="shared" si="0"/>
        <v>-3436.458873121841</v>
      </c>
    </row>
    <row r="13" spans="1:5" ht="15">
      <c r="A13" s="2"/>
      <c r="B13" s="19" t="s">
        <v>71</v>
      </c>
      <c r="C13" s="19">
        <f>SUM(C5:C12)</f>
        <v>38622.9038664682</v>
      </c>
      <c r="D13" s="19">
        <f>SUM(D5:D12)</f>
        <v>32875.62312291905</v>
      </c>
      <c r="E13" s="19">
        <f>SUM(E5:E12)</f>
        <v>-5747.280743549151</v>
      </c>
    </row>
    <row r="14" spans="1:5" ht="15">
      <c r="A14" s="13" t="s">
        <v>24</v>
      </c>
      <c r="B14" s="4" t="s">
        <v>25</v>
      </c>
      <c r="C14" s="4">
        <f>+PREV_NEW!N9</f>
        <v>0</v>
      </c>
      <c r="D14" s="4">
        <f>+PREC_NEW!N9</f>
        <v>161.64144099900344</v>
      </c>
      <c r="E14" s="4">
        <f aca="true" t="shared" si="1" ref="E14:E22">+D14-C14</f>
        <v>161.64144099900344</v>
      </c>
    </row>
    <row r="15" spans="1:5" ht="15">
      <c r="A15" s="4" t="s">
        <v>26</v>
      </c>
      <c r="B15" s="4" t="s">
        <v>25</v>
      </c>
      <c r="C15" s="4">
        <f>+PREV_NEW!N10</f>
        <v>0</v>
      </c>
      <c r="D15" s="4">
        <f>+PREC_NEW!N10</f>
        <v>180</v>
      </c>
      <c r="E15" s="4">
        <f>+D15-C15</f>
        <v>180</v>
      </c>
    </row>
    <row r="16" spans="1:5" ht="15">
      <c r="A16" s="4" t="s">
        <v>30</v>
      </c>
      <c r="B16" s="4" t="s">
        <v>25</v>
      </c>
      <c r="C16" s="4">
        <f>+PREV_NEW!N14</f>
        <v>356.835</v>
      </c>
      <c r="D16" s="4">
        <f>+PREC_NEW!N14</f>
        <v>458.11000000000007</v>
      </c>
      <c r="E16" s="4">
        <f t="shared" si="1"/>
        <v>101.27500000000009</v>
      </c>
    </row>
    <row r="17" spans="1:5" ht="15">
      <c r="A17" s="4" t="s">
        <v>33</v>
      </c>
      <c r="B17" s="4" t="s">
        <v>25</v>
      </c>
      <c r="C17" s="4">
        <f>+PREV_NEW!N17</f>
        <v>2948.7368421052633</v>
      </c>
      <c r="D17" s="4">
        <f>+PREC_NEW!N17</f>
        <v>523.0824504325883</v>
      </c>
      <c r="E17" s="4">
        <f t="shared" si="1"/>
        <v>-2425.654391672675</v>
      </c>
    </row>
    <row r="18" spans="1:5" ht="15">
      <c r="A18" s="4" t="s">
        <v>34</v>
      </c>
      <c r="B18" s="4" t="s">
        <v>25</v>
      </c>
      <c r="C18" s="4">
        <f>+PREV_NEW!N18</f>
        <v>1485</v>
      </c>
      <c r="D18" s="4">
        <f>+PREC_NEW!N18</f>
        <v>1485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+PREV_NEW!N19</f>
        <v>0</v>
      </c>
      <c r="D19" s="4">
        <f>+PREC_NEW!N19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+PREV_NEW!N20</f>
        <v>0</v>
      </c>
      <c r="D20" s="4">
        <f>+PREC_NEW!N20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+PREV_NEW!N21</f>
        <v>112977.40122427534</v>
      </c>
      <c r="D21" s="4">
        <f>+PREC_NEW!N21</f>
        <v>90722.6874</v>
      </c>
      <c r="E21" s="4">
        <f t="shared" si="1"/>
        <v>-22254.713824275343</v>
      </c>
    </row>
    <row r="22" spans="1:5" ht="15">
      <c r="A22" s="4" t="s">
        <v>38</v>
      </c>
      <c r="B22" s="4" t="s">
        <v>25</v>
      </c>
      <c r="C22" s="4">
        <f>+PREV_NEW!N22</f>
        <v>56674.8</v>
      </c>
      <c r="D22" s="4">
        <f>+PREC_NEW!N22</f>
        <v>53937.27459576137</v>
      </c>
      <c r="E22" s="4">
        <f t="shared" si="1"/>
        <v>-2737.5254042386296</v>
      </c>
    </row>
    <row r="23" spans="1:5" ht="15">
      <c r="A23" s="2"/>
      <c r="B23" s="19" t="s">
        <v>72</v>
      </c>
      <c r="C23" s="19">
        <f>SUM(C14:C22)</f>
        <v>174442.77306638059</v>
      </c>
      <c r="D23" s="19">
        <f>SUM(D14:D22)</f>
        <v>147467.79588719297</v>
      </c>
      <c r="E23" s="19">
        <f>SUM(E14:E22)</f>
        <v>-26974.977179187645</v>
      </c>
    </row>
    <row r="24" spans="1:5" ht="15">
      <c r="A24" s="4" t="s">
        <v>39</v>
      </c>
      <c r="B24" s="4" t="s">
        <v>64</v>
      </c>
      <c r="C24" s="4">
        <f>+PREV_NEW!N23</f>
        <v>0</v>
      </c>
      <c r="D24" s="4">
        <f>+PREC_NEW!N23</f>
        <v>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+PREV_NEW!N24</f>
        <v>285.7142857142857</v>
      </c>
      <c r="D25" s="4">
        <f>+PREC_NEW!N24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+PREV_NEW!N25</f>
        <v>0</v>
      </c>
      <c r="D26" s="4">
        <f>+PREC_NEW!N25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+PREV_NEW!N26</f>
        <v>300</v>
      </c>
      <c r="D27" s="4">
        <f>+PREC_NEW!N26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585.7142857142858</v>
      </c>
      <c r="D28" s="19">
        <f>SUM(D24:D27)</f>
        <v>585.7142857142858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+PREV_NEW!N8</f>
        <v>0</v>
      </c>
      <c r="D29" s="4">
        <f>+PREC_NEW!N8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+PREV_NEW!N15</f>
        <v>0</v>
      </c>
      <c r="D30" s="4">
        <f>+PREC_NEW!N15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+PREV_NEW!N27</f>
        <v>0</v>
      </c>
      <c r="D31" s="4">
        <f>+PREC_NEW!N27</f>
        <v>106.80340033405811</v>
      </c>
      <c r="E31" s="4">
        <f t="shared" si="2"/>
        <v>106.80340033405811</v>
      </c>
    </row>
    <row r="32" spans="1:5" ht="15">
      <c r="A32" s="4" t="s">
        <v>46</v>
      </c>
      <c r="B32" s="4" t="s">
        <v>23</v>
      </c>
      <c r="C32" s="4">
        <f>+PREV_NEW!N28</f>
        <v>0</v>
      </c>
      <c r="D32" s="4">
        <f>+PREC_NEW!N28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+PREV_NEW!N29</f>
        <v>0</v>
      </c>
      <c r="D33" s="4">
        <f>+PREC_NEW!N29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+PREV_NEW!N30</f>
        <v>0</v>
      </c>
      <c r="D34" s="4">
        <f>+PREC_NEW!N30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+PREV_NEW!N31</f>
        <v>0</v>
      </c>
      <c r="D35" s="4">
        <f>+PREC_NEW!N31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+PREV_NEW!N32</f>
        <v>0</v>
      </c>
      <c r="D36" s="4">
        <f>+PREC_NEW!N32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+PREV_NEW!N33</f>
        <v>0</v>
      </c>
      <c r="D37" s="4">
        <f>+PREC_NEW!N33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106.80340033405811</v>
      </c>
      <c r="E38" s="19">
        <f>SUM(E29:E37)</f>
        <v>106.80340033405811</v>
      </c>
    </row>
    <row r="40" spans="1:5" ht="15">
      <c r="A40" s="20" t="s">
        <v>66</v>
      </c>
      <c r="B40" s="20" t="s">
        <v>75</v>
      </c>
      <c r="C40" s="20">
        <f>+C13+C23+C28+C38</f>
        <v>213651.39121856308</v>
      </c>
      <c r="D40" s="20">
        <f>+D13+D23+D28+D38</f>
        <v>181035.93669616038</v>
      </c>
      <c r="E40" s="20">
        <f>+E13+E23+E28+E38</f>
        <v>-32615.45452240274</v>
      </c>
    </row>
    <row r="41" spans="3:4" ht="15">
      <c r="C41" s="9">
        <f>+C40-PREV_NEW!N3</f>
        <v>0</v>
      </c>
      <c r="D41" s="9">
        <f>+D40-PREC_NEW!N3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zoomScalePageLayoutView="0" workbookViewId="0" topLeftCell="A1">
      <pane xSplit="1" ySplit="2" topLeftCell="B7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33.7109375" style="0" customWidth="1"/>
    <col min="2" max="2" width="17.28125" style="0" bestFit="1" customWidth="1"/>
    <col min="3" max="3" width="13.140625" style="0" customWidth="1"/>
    <col min="4" max="5" width="14.140625" style="0" bestFit="1" customWidth="1"/>
    <col min="6" max="6" width="20.140625" style="0" customWidth="1"/>
    <col min="7" max="7" width="14.140625" style="0" bestFit="1" customWidth="1"/>
    <col min="8" max="14" width="13.7109375" style="0" customWidth="1"/>
    <col min="16" max="16" width="11.57421875" style="0" bestFit="1" customWidth="1"/>
  </cols>
  <sheetData>
    <row r="1" spans="5:14" ht="15">
      <c r="E1" s="9"/>
      <c r="F1" s="4" t="s">
        <v>2</v>
      </c>
      <c r="G1" s="4">
        <v>66017</v>
      </c>
      <c r="H1" s="4">
        <v>14340</v>
      </c>
      <c r="I1" s="4">
        <v>12510</v>
      </c>
      <c r="J1" s="4">
        <v>4984</v>
      </c>
      <c r="K1" s="4">
        <v>8370</v>
      </c>
      <c r="L1" s="4">
        <v>7903</v>
      </c>
      <c r="M1" s="4">
        <v>12444</v>
      </c>
      <c r="N1" s="4">
        <v>5466</v>
      </c>
    </row>
    <row r="2" spans="1:14" s="6" customFormat="1" ht="4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6" ht="15">
      <c r="A3" s="4" t="s">
        <v>17</v>
      </c>
      <c r="B3" s="8">
        <v>2745382.0078947367</v>
      </c>
      <c r="C3" s="8">
        <v>0</v>
      </c>
      <c r="D3" s="8">
        <v>1126474.26</v>
      </c>
      <c r="E3" s="8">
        <v>1618907.7478947372</v>
      </c>
      <c r="F3" s="8">
        <v>0</v>
      </c>
      <c r="G3" s="8">
        <v>1618907.7468421054</v>
      </c>
      <c r="H3" s="8">
        <v>192144.43721201396</v>
      </c>
      <c r="I3" s="8">
        <v>366887.7808049056</v>
      </c>
      <c r="J3" s="8">
        <v>164638.9113535886</v>
      </c>
      <c r="K3" s="8">
        <v>258150.37214325272</v>
      </c>
      <c r="L3" s="8">
        <v>157421.87644757252</v>
      </c>
      <c r="M3" s="8">
        <v>266012.9776622088</v>
      </c>
      <c r="N3" s="8">
        <v>213651.39121856308</v>
      </c>
      <c r="P3" s="9">
        <v>0</v>
      </c>
    </row>
    <row r="4" spans="1:16" ht="15">
      <c r="A4" s="4" t="s">
        <v>63</v>
      </c>
      <c r="B4" s="4">
        <v>150000</v>
      </c>
      <c r="C4" s="4"/>
      <c r="D4" s="4">
        <v>117609</v>
      </c>
      <c r="E4" s="4">
        <v>32391</v>
      </c>
      <c r="F4" s="4" t="s">
        <v>2</v>
      </c>
      <c r="G4" s="4">
        <v>32391</v>
      </c>
      <c r="H4" s="4">
        <v>7035.868639895784</v>
      </c>
      <c r="I4" s="4">
        <v>6137.98582183377</v>
      </c>
      <c r="J4" s="4">
        <v>2445.3814017601526</v>
      </c>
      <c r="K4" s="4">
        <v>4106.709938349213</v>
      </c>
      <c r="L4" s="4">
        <v>3877.5780935213656</v>
      </c>
      <c r="M4" s="4">
        <v>6105.603162821698</v>
      </c>
      <c r="N4" s="4">
        <v>2681.8729418180164</v>
      </c>
      <c r="P4" s="9">
        <v>0</v>
      </c>
    </row>
    <row r="5" spans="1:1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9"/>
    </row>
    <row r="6" spans="1:16" ht="15">
      <c r="A6" s="4" t="s">
        <v>20</v>
      </c>
      <c r="B6" s="4">
        <v>190000</v>
      </c>
      <c r="C6" s="4"/>
      <c r="D6" s="4">
        <v>72377.6</v>
      </c>
      <c r="E6" s="4">
        <v>117622.4</v>
      </c>
      <c r="F6" s="4" t="s">
        <v>2</v>
      </c>
      <c r="G6" s="4">
        <v>117622.4</v>
      </c>
      <c r="H6" s="4">
        <v>25549.55868942848</v>
      </c>
      <c r="I6" s="4">
        <v>22289.050153748278</v>
      </c>
      <c r="J6" s="4">
        <v>8879.986088431768</v>
      </c>
      <c r="K6" s="4">
        <v>14912.817728766833</v>
      </c>
      <c r="L6" s="4">
        <v>14080.764457639698</v>
      </c>
      <c r="M6" s="4">
        <v>22171.45804262538</v>
      </c>
      <c r="N6" s="4">
        <v>9738.76483935956</v>
      </c>
      <c r="P6" s="9">
        <v>0</v>
      </c>
    </row>
    <row r="7" spans="1:16" ht="15">
      <c r="A7" s="4" t="s">
        <v>21</v>
      </c>
      <c r="B7" s="4">
        <v>15000</v>
      </c>
      <c r="C7" s="4"/>
      <c r="D7" s="4">
        <v>0</v>
      </c>
      <c r="E7" s="4">
        <v>15000</v>
      </c>
      <c r="F7" s="4" t="s">
        <v>2</v>
      </c>
      <c r="G7" s="4">
        <v>15000.000000000002</v>
      </c>
      <c r="H7" s="4">
        <v>3258.251662450581</v>
      </c>
      <c r="I7" s="4">
        <v>2842.449672054168</v>
      </c>
      <c r="J7" s="4">
        <v>1132.435584773619</v>
      </c>
      <c r="K7" s="4">
        <v>1901.7828741081842</v>
      </c>
      <c r="L7" s="4">
        <v>1795.673841586258</v>
      </c>
      <c r="M7" s="4">
        <v>2827.4535346956086</v>
      </c>
      <c r="N7" s="4">
        <v>1241.9528303315813</v>
      </c>
      <c r="P7" s="9">
        <v>0</v>
      </c>
    </row>
    <row r="8" spans="1:16" ht="15">
      <c r="A8" s="4" t="s">
        <v>22</v>
      </c>
      <c r="B8" s="4">
        <v>10000</v>
      </c>
      <c r="C8" s="4"/>
      <c r="D8" s="4">
        <v>10000</v>
      </c>
      <c r="E8" s="4">
        <v>0</v>
      </c>
      <c r="F8" s="4" t="s">
        <v>23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P8" s="9">
        <v>0</v>
      </c>
    </row>
    <row r="9" spans="1:16" ht="15">
      <c r="A9" s="13" t="s">
        <v>24</v>
      </c>
      <c r="B9" s="4"/>
      <c r="C9" s="4"/>
      <c r="D9" s="4"/>
      <c r="E9" s="4"/>
      <c r="F9" s="4" t="s">
        <v>25</v>
      </c>
      <c r="G9" s="4"/>
      <c r="H9" s="4"/>
      <c r="I9" s="4"/>
      <c r="J9" s="4"/>
      <c r="K9" s="4"/>
      <c r="L9" s="4"/>
      <c r="M9" s="4"/>
      <c r="N9" s="4"/>
      <c r="P9" s="9">
        <v>0</v>
      </c>
    </row>
    <row r="10" spans="1:16" ht="15">
      <c r="A10" s="13" t="s">
        <v>26</v>
      </c>
      <c r="B10" s="4"/>
      <c r="C10" s="4"/>
      <c r="D10" s="4"/>
      <c r="E10" s="4"/>
      <c r="F10" s="4" t="s">
        <v>2</v>
      </c>
      <c r="G10" s="4"/>
      <c r="H10" s="4"/>
      <c r="I10" s="4"/>
      <c r="J10" s="4"/>
      <c r="K10" s="4"/>
      <c r="L10" s="4"/>
      <c r="M10" s="4"/>
      <c r="N10" s="4"/>
      <c r="P10" s="9">
        <v>0</v>
      </c>
    </row>
    <row r="11" spans="1:16" ht="15">
      <c r="A11" s="13" t="s">
        <v>27</v>
      </c>
      <c r="B11" s="4"/>
      <c r="C11" s="4"/>
      <c r="D11" s="4"/>
      <c r="E11" s="4"/>
      <c r="F11" s="4" t="s">
        <v>2</v>
      </c>
      <c r="G11" s="4"/>
      <c r="H11" s="4"/>
      <c r="I11" s="4"/>
      <c r="J11" s="4"/>
      <c r="K11" s="4"/>
      <c r="L11" s="4"/>
      <c r="M11" s="4"/>
      <c r="N11" s="4"/>
      <c r="P11" s="9">
        <v>0</v>
      </c>
    </row>
    <row r="12" spans="1:256" s="11" customFormat="1" ht="15">
      <c r="A12" s="10" t="s">
        <v>28</v>
      </c>
      <c r="B12" s="10">
        <v>365000</v>
      </c>
      <c r="C12" s="10">
        <v>0</v>
      </c>
      <c r="D12" s="10">
        <v>199986.6</v>
      </c>
      <c r="E12" s="10">
        <v>165013.4</v>
      </c>
      <c r="F12" s="10">
        <v>0</v>
      </c>
      <c r="G12" s="10">
        <v>165013.4</v>
      </c>
      <c r="H12" s="10">
        <v>35843.67899177485</v>
      </c>
      <c r="I12" s="10">
        <v>31269.485647636215</v>
      </c>
      <c r="J12" s="10">
        <v>12457.803074965539</v>
      </c>
      <c r="K12" s="10">
        <v>20921.31054122423</v>
      </c>
      <c r="L12" s="10">
        <v>19754.01639274732</v>
      </c>
      <c r="M12" s="10">
        <v>31104.514740142688</v>
      </c>
      <c r="N12" s="10">
        <v>13662.590611509157</v>
      </c>
      <c r="O12"/>
      <c r="P12" s="9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6" ht="15">
      <c r="A13" s="4" t="s">
        <v>29</v>
      </c>
      <c r="B13" s="4">
        <v>121000</v>
      </c>
      <c r="C13" s="4"/>
      <c r="D13" s="4">
        <v>50000</v>
      </c>
      <c r="E13" s="4">
        <v>71000</v>
      </c>
      <c r="F13" s="4" t="s">
        <v>2</v>
      </c>
      <c r="G13" s="4">
        <v>71000</v>
      </c>
      <c r="H13" s="4">
        <v>15422.391202266082</v>
      </c>
      <c r="I13" s="4">
        <v>13454.261781056395</v>
      </c>
      <c r="J13" s="4">
        <v>5360.1951012617965</v>
      </c>
      <c r="K13" s="4">
        <v>9001.772270778738</v>
      </c>
      <c r="L13" s="4">
        <v>8499.522850174955</v>
      </c>
      <c r="M13" s="4">
        <v>13383.28006422588</v>
      </c>
      <c r="N13" s="4">
        <v>5878.576730236151</v>
      </c>
      <c r="P13" s="9">
        <v>0</v>
      </c>
    </row>
    <row r="14" spans="1:16" ht="15">
      <c r="A14" s="4" t="s">
        <v>30</v>
      </c>
      <c r="B14" s="4">
        <v>4825.74</v>
      </c>
      <c r="C14" s="4"/>
      <c r="D14" s="4">
        <v>0</v>
      </c>
      <c r="E14" s="4">
        <v>4825.74</v>
      </c>
      <c r="F14" s="4" t="s">
        <v>25</v>
      </c>
      <c r="G14" s="4">
        <v>4825.74</v>
      </c>
      <c r="H14" s="4">
        <v>131.895</v>
      </c>
      <c r="I14" s="4">
        <v>992.1599999999999</v>
      </c>
      <c r="J14" s="4">
        <v>1185.75</v>
      </c>
      <c r="K14" s="4">
        <v>1655.85</v>
      </c>
      <c r="L14" s="4">
        <v>106.57499999999999</v>
      </c>
      <c r="M14" s="4">
        <v>396.67499999999995</v>
      </c>
      <c r="N14" s="4">
        <v>356.835</v>
      </c>
      <c r="P14" s="9">
        <v>0</v>
      </c>
    </row>
    <row r="15" spans="1:16" ht="15">
      <c r="A15" s="4" t="s">
        <v>31</v>
      </c>
      <c r="B15" s="4">
        <v>35000</v>
      </c>
      <c r="C15" s="4"/>
      <c r="D15" s="4">
        <v>35000</v>
      </c>
      <c r="E15" s="4">
        <v>0</v>
      </c>
      <c r="F15" s="4" t="s">
        <v>23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P15" s="9">
        <v>0</v>
      </c>
    </row>
    <row r="16" spans="1:16" ht="15">
      <c r="A16" s="4" t="s">
        <v>32</v>
      </c>
      <c r="B16" s="4">
        <v>4700</v>
      </c>
      <c r="C16" s="4"/>
      <c r="D16" s="4">
        <v>1200</v>
      </c>
      <c r="E16" s="4">
        <v>3500</v>
      </c>
      <c r="F16" s="4" t="s">
        <v>2</v>
      </c>
      <c r="G16" s="4">
        <v>3499.9999999999995</v>
      </c>
      <c r="H16" s="4">
        <v>760.2587212384689</v>
      </c>
      <c r="I16" s="4">
        <v>663.2382568126392</v>
      </c>
      <c r="J16" s="4">
        <v>264.2349697805111</v>
      </c>
      <c r="K16" s="4">
        <v>443.7493372919097</v>
      </c>
      <c r="L16" s="4">
        <v>418.99056303679356</v>
      </c>
      <c r="M16" s="4">
        <v>659.739158095642</v>
      </c>
      <c r="N16" s="4">
        <v>289.7889937440356</v>
      </c>
      <c r="P16" s="9">
        <v>0</v>
      </c>
    </row>
    <row r="17" spans="1:16" ht="15">
      <c r="A17" s="4" t="s">
        <v>33</v>
      </c>
      <c r="B17" s="4">
        <v>38333.58</v>
      </c>
      <c r="C17" s="4"/>
      <c r="D17" s="4">
        <v>0</v>
      </c>
      <c r="E17" s="4">
        <v>38333.58</v>
      </c>
      <c r="F17" s="4" t="s">
        <v>25</v>
      </c>
      <c r="G17" s="4">
        <v>38333.57894736843</v>
      </c>
      <c r="H17" s="4">
        <v>0</v>
      </c>
      <c r="I17" s="4">
        <v>0</v>
      </c>
      <c r="J17" s="4">
        <v>13269.315789473685</v>
      </c>
      <c r="K17" s="4">
        <v>22115.526315789473</v>
      </c>
      <c r="L17" s="4">
        <v>0</v>
      </c>
      <c r="M17" s="4">
        <v>0</v>
      </c>
      <c r="N17" s="4">
        <v>2948.7368421052633</v>
      </c>
      <c r="P17" s="9">
        <v>0</v>
      </c>
    </row>
    <row r="18" spans="1:16" ht="15">
      <c r="A18" s="4" t="s">
        <v>34</v>
      </c>
      <c r="B18" s="4">
        <v>5940</v>
      </c>
      <c r="C18" s="4"/>
      <c r="D18" s="4">
        <v>0</v>
      </c>
      <c r="E18" s="4">
        <v>5940</v>
      </c>
      <c r="F18" s="4" t="s">
        <v>25</v>
      </c>
      <c r="G18" s="4">
        <v>5940</v>
      </c>
      <c r="H18" s="4">
        <v>0</v>
      </c>
      <c r="I18" s="4">
        <v>0</v>
      </c>
      <c r="J18" s="4">
        <v>0</v>
      </c>
      <c r="K18" s="4">
        <v>1485</v>
      </c>
      <c r="L18" s="4">
        <v>0</v>
      </c>
      <c r="M18" s="4">
        <v>2970</v>
      </c>
      <c r="N18" s="4">
        <v>1485</v>
      </c>
      <c r="P18" s="9">
        <v>0</v>
      </c>
    </row>
    <row r="19" spans="1:16" ht="15">
      <c r="A19" s="4" t="s">
        <v>35</v>
      </c>
      <c r="B19" s="4">
        <v>0</v>
      </c>
      <c r="C19" s="4"/>
      <c r="D19" s="4">
        <v>0</v>
      </c>
      <c r="E19" s="4">
        <v>0</v>
      </c>
      <c r="F19" s="4" t="s">
        <v>25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P19" s="9">
        <v>0</v>
      </c>
    </row>
    <row r="20" spans="1:16" ht="15">
      <c r="A20" s="4" t="s">
        <v>36</v>
      </c>
      <c r="B20" s="4">
        <v>43500</v>
      </c>
      <c r="C20" s="4"/>
      <c r="D20" s="4">
        <v>0</v>
      </c>
      <c r="E20" s="4">
        <v>43500</v>
      </c>
      <c r="F20" s="4" t="s">
        <v>25</v>
      </c>
      <c r="G20" s="4">
        <v>43500</v>
      </c>
      <c r="H20" s="4">
        <v>0</v>
      </c>
      <c r="I20" s="4">
        <v>43500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P20" s="9">
        <v>0</v>
      </c>
    </row>
    <row r="21" spans="1:16" ht="15">
      <c r="A21" s="4" t="s">
        <v>37</v>
      </c>
      <c r="B21" s="4">
        <v>790000</v>
      </c>
      <c r="C21" s="4"/>
      <c r="D21" s="4">
        <v>0</v>
      </c>
      <c r="E21" s="4">
        <v>790000</v>
      </c>
      <c r="F21" s="4" t="s">
        <v>25</v>
      </c>
      <c r="G21" s="4">
        <v>790000</v>
      </c>
      <c r="H21" s="4">
        <v>0</v>
      </c>
      <c r="I21" s="4">
        <v>214065.35809813073</v>
      </c>
      <c r="J21" s="4">
        <v>75472.05245101724</v>
      </c>
      <c r="K21" s="4">
        <v>146207.66511614728</v>
      </c>
      <c r="L21" s="4">
        <v>87446.0753695607</v>
      </c>
      <c r="M21" s="4">
        <v>153831.44774086875</v>
      </c>
      <c r="N21" s="4">
        <v>112977.40122427534</v>
      </c>
      <c r="P21" s="9">
        <v>0</v>
      </c>
    </row>
    <row r="22" spans="1:16" ht="15">
      <c r="A22" s="4" t="s">
        <v>38</v>
      </c>
      <c r="B22" s="4">
        <v>252730.52000000002</v>
      </c>
      <c r="C22" s="4"/>
      <c r="D22" s="4">
        <v>0</v>
      </c>
      <c r="E22" s="4">
        <v>252730.52000000002</v>
      </c>
      <c r="F22" s="4" t="s">
        <v>25</v>
      </c>
      <c r="G22" s="4">
        <v>252730.52000000002</v>
      </c>
      <c r="H22" s="4">
        <v>87500</v>
      </c>
      <c r="I22" s="4">
        <v>16748.55</v>
      </c>
      <c r="J22" s="4">
        <v>36309</v>
      </c>
      <c r="K22" s="4">
        <v>24357.97</v>
      </c>
      <c r="L22" s="4">
        <v>13440.699999999999</v>
      </c>
      <c r="M22" s="4">
        <v>17699.500000000004</v>
      </c>
      <c r="N22" s="4">
        <v>56674.8</v>
      </c>
      <c r="P22" s="9">
        <v>0</v>
      </c>
    </row>
    <row r="23" spans="1:16" ht="15">
      <c r="A23" s="4" t="s">
        <v>39</v>
      </c>
      <c r="B23" s="4">
        <v>13000</v>
      </c>
      <c r="C23" s="4"/>
      <c r="D23" s="4">
        <v>0</v>
      </c>
      <c r="E23" s="4">
        <v>13000</v>
      </c>
      <c r="F23" s="4" t="s">
        <v>64</v>
      </c>
      <c r="G23" s="4">
        <v>13000</v>
      </c>
      <c r="H23" s="4">
        <v>2600</v>
      </c>
      <c r="I23" s="4">
        <v>2600</v>
      </c>
      <c r="J23" s="4">
        <v>2600</v>
      </c>
      <c r="K23" s="4">
        <v>2600</v>
      </c>
      <c r="L23" s="4">
        <v>0</v>
      </c>
      <c r="M23" s="4">
        <v>2600</v>
      </c>
      <c r="N23" s="4">
        <v>0</v>
      </c>
      <c r="P23" s="9">
        <v>0</v>
      </c>
    </row>
    <row r="24" spans="1:16" ht="15">
      <c r="A24" s="4" t="s">
        <v>41</v>
      </c>
      <c r="B24" s="4">
        <v>2000</v>
      </c>
      <c r="C24" s="4"/>
      <c r="D24" s="4">
        <v>0</v>
      </c>
      <c r="E24" s="4">
        <v>2000</v>
      </c>
      <c r="F24" s="4" t="s">
        <v>42</v>
      </c>
      <c r="G24" s="4">
        <v>2000.0000000000002</v>
      </c>
      <c r="H24" s="4">
        <v>285.7142857142857</v>
      </c>
      <c r="I24" s="4">
        <v>285.7142857142857</v>
      </c>
      <c r="J24" s="4">
        <v>285.7142857142857</v>
      </c>
      <c r="K24" s="4">
        <v>285.7142857142857</v>
      </c>
      <c r="L24" s="4">
        <v>285.7142857142857</v>
      </c>
      <c r="M24" s="4">
        <v>285.7142857142857</v>
      </c>
      <c r="N24" s="4">
        <v>285.7142857142857</v>
      </c>
      <c r="P24" s="9">
        <v>0</v>
      </c>
    </row>
    <row r="25" spans="1:16" ht="15">
      <c r="A25" s="4" t="s">
        <v>43</v>
      </c>
      <c r="B25" s="4">
        <v>32973.4</v>
      </c>
      <c r="C25" s="4"/>
      <c r="D25" s="4">
        <v>32973.4</v>
      </c>
      <c r="E25" s="4">
        <v>0</v>
      </c>
      <c r="F25" s="4" t="s">
        <v>42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P25" s="9">
        <v>0</v>
      </c>
    </row>
    <row r="26" spans="1:16" ht="15">
      <c r="A26" s="4" t="s">
        <v>44</v>
      </c>
      <c r="B26" s="4">
        <v>2100</v>
      </c>
      <c r="C26" s="4"/>
      <c r="D26" s="4">
        <v>0</v>
      </c>
      <c r="E26" s="4">
        <v>2100</v>
      </c>
      <c r="F26" s="4" t="s">
        <v>42</v>
      </c>
      <c r="G26" s="4">
        <v>2100</v>
      </c>
      <c r="H26" s="4">
        <v>300</v>
      </c>
      <c r="I26" s="4">
        <v>300</v>
      </c>
      <c r="J26" s="4">
        <v>300</v>
      </c>
      <c r="K26" s="4">
        <v>300</v>
      </c>
      <c r="L26" s="4">
        <v>300</v>
      </c>
      <c r="M26" s="4">
        <v>300</v>
      </c>
      <c r="N26" s="4">
        <v>300</v>
      </c>
      <c r="P26" s="9">
        <v>0</v>
      </c>
    </row>
    <row r="27" spans="1:16" ht="15">
      <c r="A27" s="4" t="s">
        <v>45</v>
      </c>
      <c r="B27" s="4">
        <v>35573.34</v>
      </c>
      <c r="C27" s="4"/>
      <c r="D27" s="4">
        <v>35573.34</v>
      </c>
      <c r="E27" s="4">
        <v>0</v>
      </c>
      <c r="F27" s="4" t="s">
        <v>23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P27" s="9">
        <v>0</v>
      </c>
    </row>
    <row r="28" spans="1:16" ht="15">
      <c r="A28" s="4" t="s">
        <v>46</v>
      </c>
      <c r="B28" s="4">
        <v>50669.47</v>
      </c>
      <c r="C28" s="4"/>
      <c r="D28" s="4">
        <v>50669.47</v>
      </c>
      <c r="E28" s="4">
        <v>0</v>
      </c>
      <c r="F28" s="4" t="s">
        <v>23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P28" s="9">
        <v>0</v>
      </c>
    </row>
    <row r="29" spans="1:16" ht="15">
      <c r="A29" s="4" t="s">
        <v>47</v>
      </c>
      <c r="B29" s="4">
        <v>164871.91</v>
      </c>
      <c r="C29" s="4"/>
      <c r="D29" s="4">
        <v>164871.91</v>
      </c>
      <c r="E29" s="4">
        <v>0</v>
      </c>
      <c r="F29" s="4" t="s">
        <v>23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P29" s="9">
        <v>0</v>
      </c>
    </row>
    <row r="30" spans="1:16" ht="15">
      <c r="A30" s="4" t="s">
        <v>48</v>
      </c>
      <c r="B30" s="4">
        <v>253700</v>
      </c>
      <c r="C30" s="4"/>
      <c r="D30" s="4">
        <v>253700</v>
      </c>
      <c r="E30" s="4">
        <v>0</v>
      </c>
      <c r="F30" s="4" t="s">
        <v>23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P30" s="9">
        <v>0</v>
      </c>
    </row>
    <row r="31" spans="1:16" ht="15">
      <c r="A31" s="4" t="s">
        <v>49</v>
      </c>
      <c r="B31" s="4">
        <v>85820.96</v>
      </c>
      <c r="C31" s="4"/>
      <c r="D31" s="4">
        <v>85820.96</v>
      </c>
      <c r="E31" s="4">
        <v>0</v>
      </c>
      <c r="F31" s="4" t="s">
        <v>23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P31" s="9">
        <v>0</v>
      </c>
    </row>
    <row r="32" spans="1:16" ht="15">
      <c r="A32" s="4" t="s">
        <v>50</v>
      </c>
      <c r="B32" s="4">
        <v>139706</v>
      </c>
      <c r="C32" s="4"/>
      <c r="D32" s="4">
        <v>139706</v>
      </c>
      <c r="E32" s="4">
        <v>0</v>
      </c>
      <c r="F32" s="4" t="s">
        <v>23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P32" s="9">
        <v>0</v>
      </c>
    </row>
    <row r="33" spans="1:16" ht="15">
      <c r="A33" s="4" t="s">
        <v>51</v>
      </c>
      <c r="B33" s="4">
        <v>23672.58</v>
      </c>
      <c r="C33" s="4"/>
      <c r="D33" s="4">
        <v>23672.58</v>
      </c>
      <c r="E33" s="4">
        <v>0</v>
      </c>
      <c r="F33" s="4" t="s">
        <v>23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P33" s="9">
        <v>0</v>
      </c>
    </row>
    <row r="34" spans="1:16" ht="15">
      <c r="A34" s="4" t="s">
        <v>52</v>
      </c>
      <c r="B34" s="4">
        <v>280264.5078947369</v>
      </c>
      <c r="C34" s="4"/>
      <c r="D34" s="4">
        <v>53300</v>
      </c>
      <c r="E34" s="4">
        <v>226964.5078947369</v>
      </c>
      <c r="F34" s="4" t="s">
        <v>2</v>
      </c>
      <c r="G34" s="4">
        <v>226964.50789473686</v>
      </c>
      <c r="H34" s="4">
        <v>49300.4990110203</v>
      </c>
      <c r="I34" s="4">
        <v>43009.01273555536</v>
      </c>
      <c r="J34" s="4">
        <v>17134.845681375537</v>
      </c>
      <c r="K34" s="4">
        <v>28775.814276306828</v>
      </c>
      <c r="L34" s="4">
        <v>27170.28198633845</v>
      </c>
      <c r="M34" s="4">
        <v>42782.10667316155</v>
      </c>
      <c r="N34" s="4">
        <v>18791.947530978865</v>
      </c>
      <c r="P34" s="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zoomScale="115" zoomScaleNormal="115" zoomScaleSheetLayoutView="100" zoomScalePageLayoutView="0" workbookViewId="0" topLeftCell="A1">
      <pane xSplit="2" ySplit="4" topLeftCell="C5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  <col min="6" max="6" width="10.57421875" style="0" bestFit="1" customWidth="1"/>
  </cols>
  <sheetData>
    <row r="2" ht="15">
      <c r="A2" s="5" t="s">
        <v>65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63</v>
      </c>
      <c r="B5" s="4" t="s">
        <v>2</v>
      </c>
      <c r="C5" s="4">
        <f>+PREV_NEW!G4</f>
        <v>32391</v>
      </c>
      <c r="D5" s="4">
        <f>+PREC_NEW!G4</f>
        <v>5911.673333333325</v>
      </c>
      <c r="E5" s="4">
        <f aca="true" t="shared" si="0" ref="E5:E12">+D5-C5</f>
        <v>-26479.326666666675</v>
      </c>
    </row>
    <row r="6" spans="1:5" ht="15">
      <c r="A6" s="4" t="s">
        <v>63</v>
      </c>
      <c r="B6" s="4" t="s">
        <v>2</v>
      </c>
      <c r="C6" s="4"/>
      <c r="D6" s="4">
        <f>+PREC_NEW!G5</f>
        <v>19551</v>
      </c>
      <c r="E6" s="4">
        <f t="shared" si="0"/>
        <v>19551</v>
      </c>
    </row>
    <row r="7" spans="1:5" ht="15">
      <c r="A7" s="4" t="s">
        <v>20</v>
      </c>
      <c r="B7" s="4" t="s">
        <v>2</v>
      </c>
      <c r="C7" s="4">
        <f>+PREV_NEW!G6</f>
        <v>117622.4</v>
      </c>
      <c r="D7" s="4">
        <f>+PREC_NEW!G6</f>
        <v>64283.68666666666</v>
      </c>
      <c r="E7" s="4">
        <f t="shared" si="0"/>
        <v>-53338.71333333333</v>
      </c>
    </row>
    <row r="8" spans="1:5" ht="15">
      <c r="A8" s="4" t="s">
        <v>21</v>
      </c>
      <c r="B8" s="4" t="s">
        <v>2</v>
      </c>
      <c r="C8" s="4">
        <f>+PREV_NEW!G7</f>
        <v>15000.000000000002</v>
      </c>
      <c r="D8" s="4">
        <f>+PREC_NEW!G7</f>
        <v>10000</v>
      </c>
      <c r="E8" s="4">
        <f t="shared" si="0"/>
        <v>-5000.000000000002</v>
      </c>
    </row>
    <row r="9" spans="1:5" ht="15">
      <c r="A9" s="4" t="s">
        <v>27</v>
      </c>
      <c r="B9" s="4" t="s">
        <v>2</v>
      </c>
      <c r="C9" s="4">
        <f>+PREV_NEW!G11</f>
        <v>0</v>
      </c>
      <c r="D9" s="4">
        <f>+PREC_NEW!G11</f>
        <v>32675.800000000003</v>
      </c>
      <c r="E9" s="4">
        <f t="shared" si="0"/>
        <v>32675.800000000003</v>
      </c>
    </row>
    <row r="10" spans="1:5" ht="15">
      <c r="A10" s="4" t="s">
        <v>29</v>
      </c>
      <c r="B10" s="4" t="s">
        <v>2</v>
      </c>
      <c r="C10" s="4">
        <f>+PREV_NEW!G13</f>
        <v>71000</v>
      </c>
      <c r="D10" s="4">
        <f>+PREC_NEW!G13</f>
        <v>75681.70333333337</v>
      </c>
      <c r="E10" s="4">
        <f t="shared" si="0"/>
        <v>4681.7033333333675</v>
      </c>
    </row>
    <row r="11" spans="1:5" ht="15">
      <c r="A11" s="4" t="s">
        <v>32</v>
      </c>
      <c r="B11" s="4" t="s">
        <v>2</v>
      </c>
      <c r="C11" s="4">
        <f>+PREV_NEW!G16</f>
        <v>3499.9999999999995</v>
      </c>
      <c r="D11" s="4">
        <f>+PREC_NEW!G16</f>
        <v>3500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+PREV_NEW!G34</f>
        <v>226964.50789473686</v>
      </c>
      <c r="D12" s="4">
        <f>+PREC_NEW!G34</f>
        <v>185459.80510899142</v>
      </c>
      <c r="E12" s="4">
        <f t="shared" si="0"/>
        <v>-41504.70278574544</v>
      </c>
    </row>
    <row r="13" spans="1:6" ht="15">
      <c r="A13" s="2"/>
      <c r="B13" s="19" t="s">
        <v>71</v>
      </c>
      <c r="C13" s="19">
        <f>SUM(C5:C12)</f>
        <v>466477.90789473685</v>
      </c>
      <c r="D13" s="19">
        <f>SUM(D5:D12)</f>
        <v>397063.66844232474</v>
      </c>
      <c r="E13" s="19">
        <f>SUM(E5:E12)</f>
        <v>-69414.23945241208</v>
      </c>
      <c r="F13" s="9"/>
    </row>
    <row r="14" spans="1:5" ht="15">
      <c r="A14" s="13" t="s">
        <v>24</v>
      </c>
      <c r="B14" s="4" t="s">
        <v>25</v>
      </c>
      <c r="C14" s="4">
        <f>+PREV_NEW!G9</f>
        <v>0</v>
      </c>
      <c r="D14" s="4">
        <f>+PREC_NEW!G9</f>
        <v>1887.6986666666708</v>
      </c>
      <c r="E14" s="4">
        <f aca="true" t="shared" si="1" ref="E14:E22">+D14-C14</f>
        <v>1887.6986666666708</v>
      </c>
    </row>
    <row r="15" spans="1:5" ht="15">
      <c r="A15" s="4" t="s">
        <v>26</v>
      </c>
      <c r="B15" s="4" t="s">
        <v>25</v>
      </c>
      <c r="C15" s="4">
        <f>+PREV_NEW!G10</f>
        <v>0</v>
      </c>
      <c r="D15" s="4">
        <f>+PREC_NEW!G10</f>
        <v>360</v>
      </c>
      <c r="E15" s="4">
        <f>+D15-C15</f>
        <v>360</v>
      </c>
    </row>
    <row r="16" spans="1:5" ht="15">
      <c r="A16" s="4" t="s">
        <v>30</v>
      </c>
      <c r="B16" s="4" t="s">
        <v>25</v>
      </c>
      <c r="C16" s="4">
        <f>+PREV_NEW!G14</f>
        <v>4825.74</v>
      </c>
      <c r="D16" s="4">
        <f>+PREC_NEW!G14</f>
        <v>5900.826666666666</v>
      </c>
      <c r="E16" s="4">
        <f t="shared" si="1"/>
        <v>1075.0866666666661</v>
      </c>
    </row>
    <row r="17" spans="1:5" ht="15">
      <c r="A17" s="4" t="s">
        <v>33</v>
      </c>
      <c r="B17" s="4" t="s">
        <v>25</v>
      </c>
      <c r="C17" s="4">
        <f>+PREV_NEW!G17</f>
        <v>38333.57894736843</v>
      </c>
      <c r="D17" s="4">
        <f>+PREC_NEW!G17</f>
        <v>34201.51526294396</v>
      </c>
      <c r="E17" s="4">
        <f t="shared" si="1"/>
        <v>-4132.0636844244655</v>
      </c>
    </row>
    <row r="18" spans="1:5" ht="15">
      <c r="A18" s="4" t="s">
        <v>34</v>
      </c>
      <c r="B18" s="4" t="s">
        <v>25</v>
      </c>
      <c r="C18" s="4">
        <f>+PREV_NEW!G18</f>
        <v>5940</v>
      </c>
      <c r="D18" s="4">
        <f>+PREC_NEW!G18</f>
        <v>5940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+PREV_NEW!G19</f>
        <v>0</v>
      </c>
      <c r="D19" s="4">
        <f>+PREC_NEW!G19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+PREV_NEW!G20</f>
        <v>43500</v>
      </c>
      <c r="D20" s="4">
        <f>+PREC_NEW!G20</f>
        <v>34346.905</v>
      </c>
      <c r="E20" s="4">
        <f t="shared" si="1"/>
        <v>-9153.095000000001</v>
      </c>
    </row>
    <row r="21" spans="1:5" ht="15">
      <c r="A21" s="4" t="s">
        <v>37</v>
      </c>
      <c r="B21" s="4" t="s">
        <v>25</v>
      </c>
      <c r="C21" s="4">
        <f>+PREV_NEW!G21</f>
        <v>790000</v>
      </c>
      <c r="D21" s="4">
        <f>+PREC_NEW!G21</f>
        <v>849690.6626999996</v>
      </c>
      <c r="E21" s="4">
        <f t="shared" si="1"/>
        <v>59690.66269999964</v>
      </c>
    </row>
    <row r="22" spans="1:5" ht="15">
      <c r="A22" s="4" t="s">
        <v>38</v>
      </c>
      <c r="B22" s="4" t="s">
        <v>25</v>
      </c>
      <c r="C22" s="4">
        <f>+PREV_NEW!G22</f>
        <v>252730.52000000002</v>
      </c>
      <c r="D22" s="4">
        <f>+PREC_NEW!G22</f>
        <v>198577.85848654408</v>
      </c>
      <c r="E22" s="4">
        <f t="shared" si="1"/>
        <v>-54152.66151345594</v>
      </c>
    </row>
    <row r="23" spans="1:5" ht="15">
      <c r="A23" s="2"/>
      <c r="B23" s="19" t="s">
        <v>72</v>
      </c>
      <c r="C23" s="19">
        <f>SUM(C14:C22)</f>
        <v>1135329.8389473683</v>
      </c>
      <c r="D23" s="19">
        <f>SUM(D14:D22)</f>
        <v>1130905.466782821</v>
      </c>
      <c r="E23" s="19">
        <f>SUM(E14:E22)</f>
        <v>-4424.372164547429</v>
      </c>
    </row>
    <row r="24" spans="1:5" ht="15">
      <c r="A24" s="4" t="s">
        <v>39</v>
      </c>
      <c r="B24" s="4" t="s">
        <v>64</v>
      </c>
      <c r="C24" s="4">
        <f>+PREV_NEW!G23</f>
        <v>13000</v>
      </c>
      <c r="D24" s="4">
        <f>+PREC_NEW!G23</f>
        <v>13000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+PREV_NEW!G24</f>
        <v>2000.0000000000002</v>
      </c>
      <c r="D25" s="4">
        <f>+PREC_NEW!G24</f>
        <v>2000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+PREV_NEW!G25</f>
        <v>0</v>
      </c>
      <c r="D26" s="4">
        <f>+PREC_NEW!G25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+PREV_NEW!G26</f>
        <v>2100</v>
      </c>
      <c r="D27" s="4">
        <f>+PREC_NEW!G26</f>
        <v>2100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17100</v>
      </c>
      <c r="D28" s="19">
        <f>SUM(D24:D27)</f>
        <v>17100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+PREV_NEW!G8</f>
        <v>0</v>
      </c>
      <c r="D29" s="4">
        <f>+PREC_NEW!G8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+PREV_NEW!G15</f>
        <v>0</v>
      </c>
      <c r="D30" s="4">
        <f>+PREC_NEW!G15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+PREV_NEW!G27</f>
        <v>0</v>
      </c>
      <c r="D31" s="4">
        <f>+PREC_NEW!G27</f>
        <v>1289.9451298670901</v>
      </c>
      <c r="E31" s="4">
        <f t="shared" si="2"/>
        <v>1289.9451298670901</v>
      </c>
    </row>
    <row r="32" spans="1:5" ht="15">
      <c r="A32" s="4" t="s">
        <v>46</v>
      </c>
      <c r="B32" s="4" t="s">
        <v>23</v>
      </c>
      <c r="C32" s="4">
        <f>+PREV_NEW!G28</f>
        <v>0</v>
      </c>
      <c r="D32" s="4">
        <f>+PREC_NEW!G28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+PREV_NEW!G29</f>
        <v>0</v>
      </c>
      <c r="D33" s="4">
        <f>+PREC_NEW!G29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+PREV_NEW!G30</f>
        <v>0</v>
      </c>
      <c r="D34" s="4">
        <f>+PREC_NEW!G30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+PREV_NEW!G31</f>
        <v>0</v>
      </c>
      <c r="D35" s="4">
        <f>+PREC_NEW!G31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+PREV_NEW!G32</f>
        <v>0</v>
      </c>
      <c r="D36" s="4">
        <f>+PREC_NEW!G32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+PREV_NEW!G33</f>
        <v>0</v>
      </c>
      <c r="D37" s="4">
        <f>+PREC_NEW!G33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1289.9451298670901</v>
      </c>
      <c r="E38" s="19">
        <f>SUM(E29:E37)</f>
        <v>1289.9451298670901</v>
      </c>
    </row>
    <row r="40" spans="1:5" ht="15">
      <c r="A40" s="20" t="s">
        <v>66</v>
      </c>
      <c r="B40" s="20" t="s">
        <v>75</v>
      </c>
      <c r="C40" s="20">
        <f>+C13+C23+C28+C38</f>
        <v>1618907.7468421052</v>
      </c>
      <c r="D40" s="20">
        <f>+D13+D23+D28+D38</f>
        <v>1546359.080355013</v>
      </c>
      <c r="E40" s="20">
        <f>+E13+E23+E28+E38</f>
        <v>-72548.66648709241</v>
      </c>
    </row>
    <row r="41" spans="3:4" ht="15">
      <c r="C41" s="9">
        <f>+C40-PREV_NEW!G3</f>
        <v>0</v>
      </c>
      <c r="D41" s="9">
        <f>+D40-PREC_NEW!G3</f>
        <v>0</v>
      </c>
    </row>
  </sheetData>
  <sheetProtection/>
  <autoFilter ref="A4:E4"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="115" zoomScaleNormal="115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1" ht="15">
      <c r="D1" t="s">
        <v>76</v>
      </c>
    </row>
    <row r="2" ht="15">
      <c r="A2" s="5" t="str">
        <f>+PREC_NEW!H2</f>
        <v>Castellanza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+PREV_NEW!H4</f>
        <v>7035.868639895784</v>
      </c>
      <c r="D5" s="4">
        <f>+PREC_NEW!H4</f>
        <v>1284.1146310798715</v>
      </c>
      <c r="E5" s="4">
        <f aca="true" t="shared" si="0" ref="E5:E12">+D5-C5</f>
        <v>-5751.754008815913</v>
      </c>
    </row>
    <row r="6" spans="1:5" ht="15">
      <c r="A6" s="4" t="s">
        <v>19</v>
      </c>
      <c r="B6" s="4" t="s">
        <v>2</v>
      </c>
      <c r="C6" s="4"/>
      <c r="D6" s="4">
        <f>+PREC_NEW!H5</f>
        <v>4246.805216838087</v>
      </c>
      <c r="E6" s="4">
        <f t="shared" si="0"/>
        <v>4246.805216838087</v>
      </c>
    </row>
    <row r="7" spans="1:5" ht="15">
      <c r="A7" s="4" t="s">
        <v>20</v>
      </c>
      <c r="B7" s="4" t="s">
        <v>2</v>
      </c>
      <c r="C7" s="4">
        <f>+PREV_NEW!H6</f>
        <v>25549.55868942848</v>
      </c>
      <c r="D7" s="4">
        <f>+PREC_NEW!H6</f>
        <v>13963.49526334126</v>
      </c>
      <c r="E7" s="4">
        <f t="shared" si="0"/>
        <v>-11586.06342608722</v>
      </c>
    </row>
    <row r="8" spans="1:5" ht="15">
      <c r="A8" s="4" t="s">
        <v>21</v>
      </c>
      <c r="B8" s="4" t="s">
        <v>2</v>
      </c>
      <c r="C8" s="4">
        <f>+PREV_NEW!H7</f>
        <v>3258.251662450581</v>
      </c>
      <c r="D8" s="4">
        <f>+PREC_NEW!H7</f>
        <v>2172.167774967054</v>
      </c>
      <c r="E8" s="4">
        <f t="shared" si="0"/>
        <v>-1086.0838874835272</v>
      </c>
    </row>
    <row r="9" spans="1:5" ht="15">
      <c r="A9" s="4" t="s">
        <v>27</v>
      </c>
      <c r="B9" s="4" t="s">
        <v>2</v>
      </c>
      <c r="C9" s="4">
        <f>+PREV_NEW!H11</f>
        <v>0</v>
      </c>
      <c r="D9" s="4">
        <f>+PREC_NEW!H11</f>
        <v>7097.731978126847</v>
      </c>
      <c r="E9" s="4">
        <f t="shared" si="0"/>
        <v>7097.731978126847</v>
      </c>
    </row>
    <row r="10" spans="1:5" ht="15">
      <c r="A10" s="4" t="s">
        <v>29</v>
      </c>
      <c r="B10" s="4" t="s">
        <v>2</v>
      </c>
      <c r="C10" s="4">
        <f>+PREV_NEW!H13</f>
        <v>15422.391202266082</v>
      </c>
      <c r="D10" s="4">
        <f>+PREC_NEW!H13</f>
        <v>16439.33571352834</v>
      </c>
      <c r="E10" s="4">
        <f t="shared" si="0"/>
        <v>1016.944511262258</v>
      </c>
    </row>
    <row r="11" spans="1:5" ht="15">
      <c r="A11" s="4" t="s">
        <v>32</v>
      </c>
      <c r="B11" s="4" t="s">
        <v>2</v>
      </c>
      <c r="C11" s="4">
        <f>+PREV_NEW!H16</f>
        <v>760.2587212384689</v>
      </c>
      <c r="D11" s="4">
        <f>+PREC_NEW!H16</f>
        <v>760.2587212384689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+PREV_NEW!H34</f>
        <v>49300.4990110203</v>
      </c>
      <c r="D12" s="4">
        <f>+PREC_NEW!H34</f>
        <v>40284.981220942136</v>
      </c>
      <c r="E12" s="4">
        <f t="shared" si="0"/>
        <v>-9015.517790078164</v>
      </c>
    </row>
    <row r="13" spans="1:5" ht="15">
      <c r="A13" s="2"/>
      <c r="B13" s="19" t="s">
        <v>71</v>
      </c>
      <c r="C13" s="19">
        <f>SUM(C5:C12)</f>
        <v>101326.8279262997</v>
      </c>
      <c r="D13" s="19">
        <f>SUM(D5:D12)</f>
        <v>86248.89052006206</v>
      </c>
      <c r="E13" s="19">
        <f>SUM(E5:E12)</f>
        <v>-15077.93740623763</v>
      </c>
    </row>
    <row r="14" spans="1:5" ht="15">
      <c r="A14" s="13" t="s">
        <v>24</v>
      </c>
      <c r="B14" s="4" t="s">
        <v>25</v>
      </c>
      <c r="C14" s="4">
        <f>+PREV_NEW!H9</f>
        <v>0</v>
      </c>
      <c r="D14" s="4">
        <f>+PREC_NEW!H9</f>
        <v>516.7177681935054</v>
      </c>
      <c r="E14" s="4">
        <f aca="true" t="shared" si="1" ref="E14:E22">+D14-C14</f>
        <v>516.7177681935054</v>
      </c>
    </row>
    <row r="15" spans="1:5" ht="15">
      <c r="A15" s="4" t="s">
        <v>26</v>
      </c>
      <c r="B15" s="4" t="s">
        <v>25</v>
      </c>
      <c r="C15" s="4">
        <f>+PREV_NEW!H10</f>
        <v>0</v>
      </c>
      <c r="D15" s="4">
        <f>+PREC_NEW!H10</f>
        <v>0</v>
      </c>
      <c r="E15" s="4">
        <f>+D15-C15</f>
        <v>0</v>
      </c>
    </row>
    <row r="16" spans="1:5" ht="15">
      <c r="A16" s="4" t="s">
        <v>30</v>
      </c>
      <c r="B16" s="4" t="s">
        <v>25</v>
      </c>
      <c r="C16" s="4">
        <f>+PREV_NEW!H14</f>
        <v>131.895</v>
      </c>
      <c r="D16" s="4">
        <f>+PREC_NEW!H14</f>
        <v>431.39333333333343</v>
      </c>
      <c r="E16" s="4">
        <f t="shared" si="1"/>
        <v>299.49833333333345</v>
      </c>
    </row>
    <row r="17" spans="1:5" ht="15">
      <c r="A17" s="4" t="s">
        <v>33</v>
      </c>
      <c r="B17" s="4" t="s">
        <v>25</v>
      </c>
      <c r="C17" s="4">
        <f>+PREV_NEW!H17</f>
        <v>0</v>
      </c>
      <c r="D17" s="4">
        <f>+PREC_NEW!H17</f>
        <v>0</v>
      </c>
      <c r="E17" s="4">
        <f t="shared" si="1"/>
        <v>0</v>
      </c>
    </row>
    <row r="18" spans="1:5" ht="15">
      <c r="A18" s="4" t="s">
        <v>34</v>
      </c>
      <c r="B18" s="4" t="s">
        <v>25</v>
      </c>
      <c r="C18" s="4">
        <f>+PREV_NEW!H18</f>
        <v>0</v>
      </c>
      <c r="D18" s="4">
        <f>+PREC_NEW!H18</f>
        <v>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+PREV_NEW!H19</f>
        <v>0</v>
      </c>
      <c r="D19" s="4">
        <f>+PREC_NEW!H19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+PREV_NEW!H20</f>
        <v>0</v>
      </c>
      <c r="D20" s="4">
        <f>+PREC_NEW!H20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+PREV_NEW!H21</f>
        <v>0</v>
      </c>
      <c r="D21" s="4">
        <f>+PREC_NEW!H21</f>
        <v>0</v>
      </c>
      <c r="E21" s="4">
        <f t="shared" si="1"/>
        <v>0</v>
      </c>
    </row>
    <row r="22" spans="1:5" ht="15">
      <c r="A22" s="4" t="s">
        <v>38</v>
      </c>
      <c r="B22" s="4" t="s">
        <v>25</v>
      </c>
      <c r="C22" s="4">
        <f>+PREV_NEW!H22</f>
        <v>87500</v>
      </c>
      <c r="D22" s="4">
        <f>+PREC_NEW!H22</f>
        <v>33131.332451222246</v>
      </c>
      <c r="E22" s="4">
        <f t="shared" si="1"/>
        <v>-54368.667548777754</v>
      </c>
    </row>
    <row r="23" spans="1:5" ht="15">
      <c r="A23" s="2"/>
      <c r="B23" s="19" t="s">
        <v>72</v>
      </c>
      <c r="C23" s="19">
        <f>SUM(C14:C22)</f>
        <v>87631.895</v>
      </c>
      <c r="D23" s="19">
        <f>SUM(D14:D22)</f>
        <v>34079.443552749086</v>
      </c>
      <c r="E23" s="19">
        <f>SUM(E14:E22)</f>
        <v>-53552.45144725092</v>
      </c>
    </row>
    <row r="24" spans="1:5" ht="15">
      <c r="A24" s="4" t="s">
        <v>39</v>
      </c>
      <c r="B24" s="4" t="s">
        <v>64</v>
      </c>
      <c r="C24" s="4">
        <f>+PREV_NEW!H23</f>
        <v>2600</v>
      </c>
      <c r="D24" s="4">
        <f>+PREC_NEW!H23</f>
        <v>2600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+PREV_NEW!H24</f>
        <v>285.7142857142857</v>
      </c>
      <c r="D25" s="4">
        <f>+PREC_NEW!H24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+PREV_NEW!H25</f>
        <v>0</v>
      </c>
      <c r="D26" s="4">
        <f>+PREC_NEW!H25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+PREV_NEW!H26</f>
        <v>300</v>
      </c>
      <c r="D27" s="4">
        <f>+PREC_NEW!H26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3185.714285714286</v>
      </c>
      <c r="D28" s="19">
        <f>SUM(D24:D27)</f>
        <v>3185.714285714286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+PREV_NEW!H8</f>
        <v>0</v>
      </c>
      <c r="D29" s="4">
        <f>+PREC_NEW!H8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+PREV_NEW!H15</f>
        <v>0</v>
      </c>
      <c r="D30" s="4">
        <f>+PREC_NEW!H15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+PREV_NEW!H27</f>
        <v>0</v>
      </c>
      <c r="D31" s="4">
        <f>+PREC_NEW!H27</f>
        <v>280.1977242572985</v>
      </c>
      <c r="E31" s="4">
        <f t="shared" si="2"/>
        <v>280.1977242572985</v>
      </c>
    </row>
    <row r="32" spans="1:5" ht="15">
      <c r="A32" s="4" t="s">
        <v>46</v>
      </c>
      <c r="B32" s="4" t="s">
        <v>23</v>
      </c>
      <c r="C32" s="4">
        <f>+PREV_NEW!H28</f>
        <v>0</v>
      </c>
      <c r="D32" s="4">
        <f>+PREC_NEW!H28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+PREV_NEW!H29</f>
        <v>0</v>
      </c>
      <c r="D33" s="4">
        <f>+PREC_NEW!H29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+PREV_NEW!H30</f>
        <v>0</v>
      </c>
      <c r="D34" s="4">
        <f>+PREC_NEW!H30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+PREV_NEW!H31</f>
        <v>0</v>
      </c>
      <c r="D35" s="4">
        <f>+PREC_NEW!H31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+PREV_NEW!H32</f>
        <v>0</v>
      </c>
      <c r="D36" s="4">
        <f>+PREC_NEW!H32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+PREV_NEW!H33</f>
        <v>0</v>
      </c>
      <c r="D37" s="4">
        <f>+PREC_NEW!H33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280.1977242572985</v>
      </c>
      <c r="E38" s="19">
        <f>SUM(E29:E37)</f>
        <v>280.1977242572985</v>
      </c>
    </row>
    <row r="40" spans="1:5" ht="15">
      <c r="A40" s="20" t="s">
        <v>66</v>
      </c>
      <c r="B40" s="20" t="s">
        <v>75</v>
      </c>
      <c r="C40" s="20">
        <f>+C13+C23+C28+C38</f>
        <v>192144.437212014</v>
      </c>
      <c r="D40" s="20">
        <f>+D13+D23+D28+D38</f>
        <v>123794.24608278275</v>
      </c>
      <c r="E40" s="20">
        <f>+E13+E23+E28+E38</f>
        <v>-68350.19112923124</v>
      </c>
    </row>
    <row r="41" spans="3:4" ht="15">
      <c r="C41" s="9">
        <f>+C40-PREV_NEW!H3</f>
        <v>0</v>
      </c>
      <c r="D41" s="9">
        <f>+D40-PREC_NEW!H3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15" zoomScaleNormal="115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+PREC_NEW!I2</f>
        <v>Fagnano Olona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+PREV_NEW!I4</f>
        <v>6137.98582183377</v>
      </c>
      <c r="D5" s="4">
        <f>+PREC_NEW!I4</f>
        <v>1120.2422618416454</v>
      </c>
      <c r="E5" s="4">
        <f aca="true" t="shared" si="0" ref="E5:E12">+D5-C5</f>
        <v>-5017.743559992125</v>
      </c>
    </row>
    <row r="6" spans="1:5" ht="15">
      <c r="A6" s="4" t="s">
        <v>19</v>
      </c>
      <c r="B6" s="4" t="s">
        <v>2</v>
      </c>
      <c r="C6" s="4"/>
      <c r="D6" s="4">
        <f>+PREC_NEW!I5</f>
        <v>3704.848902555402</v>
      </c>
      <c r="E6" s="4">
        <f t="shared" si="0"/>
        <v>3704.848902555402</v>
      </c>
    </row>
    <row r="7" spans="1:5" ht="15">
      <c r="A7" s="4" t="s">
        <v>20</v>
      </c>
      <c r="B7" s="4" t="s">
        <v>2</v>
      </c>
      <c r="C7" s="4">
        <f>+PREV_NEW!I6</f>
        <v>22289.050153748278</v>
      </c>
      <c r="D7" s="4">
        <f>+PREC_NEW!I6</f>
        <v>12181.542938939969</v>
      </c>
      <c r="E7" s="4">
        <f t="shared" si="0"/>
        <v>-10107.507214808309</v>
      </c>
    </row>
    <row r="8" spans="1:5" ht="15">
      <c r="A8" s="4" t="s">
        <v>21</v>
      </c>
      <c r="B8" s="4" t="s">
        <v>2</v>
      </c>
      <c r="C8" s="4">
        <f>+PREV_NEW!I7</f>
        <v>2842.449672054168</v>
      </c>
      <c r="D8" s="4">
        <f>+PREC_NEW!I7</f>
        <v>1894.9664480361118</v>
      </c>
      <c r="E8" s="4">
        <f t="shared" si="0"/>
        <v>-947.483224018056</v>
      </c>
    </row>
    <row r="9" spans="1:5" ht="15">
      <c r="A9" s="4" t="s">
        <v>27</v>
      </c>
      <c r="B9" s="4" t="s">
        <v>2</v>
      </c>
      <c r="C9" s="4">
        <f>+PREV_NEW!I11</f>
        <v>0</v>
      </c>
      <c r="D9" s="4">
        <f>+PREC_NEW!I11</f>
        <v>6191.95446627384</v>
      </c>
      <c r="E9" s="4">
        <f t="shared" si="0"/>
        <v>6191.95446627384</v>
      </c>
    </row>
    <row r="10" spans="1:5" ht="15">
      <c r="A10" s="4" t="s">
        <v>29</v>
      </c>
      <c r="B10" s="4" t="s">
        <v>2</v>
      </c>
      <c r="C10" s="4">
        <f>+PREV_NEW!I13</f>
        <v>13454.261781056395</v>
      </c>
      <c r="D10" s="4">
        <f>+PREC_NEW!I13</f>
        <v>14341.42885468895</v>
      </c>
      <c r="E10" s="4">
        <f t="shared" si="0"/>
        <v>887.1670736325541</v>
      </c>
    </row>
    <row r="11" spans="1:5" ht="15">
      <c r="A11" s="4" t="s">
        <v>32</v>
      </c>
      <c r="B11" s="4" t="s">
        <v>2</v>
      </c>
      <c r="C11" s="4">
        <f>+PREV_NEW!I16</f>
        <v>663.2382568126392</v>
      </c>
      <c r="D11" s="4">
        <f>+PREC_NEW!I16</f>
        <v>663.2382568126392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+PREV_NEW!I34</f>
        <v>43009.01273555536</v>
      </c>
      <c r="D12" s="4">
        <f>+PREC_NEW!I34</f>
        <v>35144.0108140855</v>
      </c>
      <c r="E12" s="4">
        <f t="shared" si="0"/>
        <v>-7865.001921469862</v>
      </c>
    </row>
    <row r="13" spans="1:5" ht="15">
      <c r="A13" s="2"/>
      <c r="B13" s="19" t="s">
        <v>71</v>
      </c>
      <c r="C13" s="19">
        <f>SUM(C5:C12)</f>
        <v>88395.99842106062</v>
      </c>
      <c r="D13" s="19">
        <f>SUM(D5:D12)</f>
        <v>75242.23294323406</v>
      </c>
      <c r="E13" s="19">
        <f>SUM(E5:E12)</f>
        <v>-13153.765477826557</v>
      </c>
    </row>
    <row r="14" spans="1:5" ht="15">
      <c r="A14" s="13" t="s">
        <v>24</v>
      </c>
      <c r="B14" s="4" t="s">
        <v>25</v>
      </c>
      <c r="C14" s="4">
        <f>+PREV_NEW!I9</f>
        <v>0</v>
      </c>
      <c r="D14" s="4">
        <f>+PREC_NEW!I9</f>
        <v>154.5102009549298</v>
      </c>
      <c r="E14" s="4">
        <f aca="true" t="shared" si="1" ref="E14:E22">+D14-C14</f>
        <v>154.5102009549298</v>
      </c>
    </row>
    <row r="15" spans="1:5" ht="15">
      <c r="A15" s="4" t="s">
        <v>26</v>
      </c>
      <c r="B15" s="4" t="s">
        <v>25</v>
      </c>
      <c r="C15" s="4">
        <f>+PREV_NEW!I10</f>
        <v>0</v>
      </c>
      <c r="D15" s="4">
        <f>+PREC_NEW!I10</f>
        <v>90</v>
      </c>
      <c r="E15" s="4">
        <f>+D15-C15</f>
        <v>90</v>
      </c>
    </row>
    <row r="16" spans="1:5" ht="15">
      <c r="A16" s="4" t="s">
        <v>30</v>
      </c>
      <c r="B16" s="4" t="s">
        <v>25</v>
      </c>
      <c r="C16" s="4">
        <f>+PREV_NEW!I14</f>
        <v>992.1599999999999</v>
      </c>
      <c r="D16" s="4">
        <f>+PREC_NEW!I14</f>
        <v>1407.8566666666668</v>
      </c>
      <c r="E16" s="4">
        <f t="shared" si="1"/>
        <v>415.69666666666694</v>
      </c>
    </row>
    <row r="17" spans="1:5" ht="15">
      <c r="A17" s="4" t="s">
        <v>33</v>
      </c>
      <c r="B17" s="4" t="s">
        <v>25</v>
      </c>
      <c r="C17" s="4">
        <f>+PREV_NEW!I17</f>
        <v>0</v>
      </c>
      <c r="D17" s="4">
        <f>+PREC_NEW!I17</f>
        <v>0</v>
      </c>
      <c r="E17" s="4">
        <f t="shared" si="1"/>
        <v>0</v>
      </c>
    </row>
    <row r="18" spans="1:5" ht="15">
      <c r="A18" s="4" t="s">
        <v>34</v>
      </c>
      <c r="B18" s="4" t="s">
        <v>25</v>
      </c>
      <c r="C18" s="4">
        <f>+PREV_NEW!I18</f>
        <v>0</v>
      </c>
      <c r="D18" s="4">
        <f>+PREC_NEW!I18</f>
        <v>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+PREV_NEW!I19</f>
        <v>0</v>
      </c>
      <c r="D19" s="4">
        <f>+PREC_NEW!I19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+PREV_NEW!I20</f>
        <v>43500</v>
      </c>
      <c r="D20" s="4">
        <f>+PREC_NEW!I20</f>
        <v>34346.905</v>
      </c>
      <c r="E20" s="4">
        <f t="shared" si="1"/>
        <v>-9153.095000000001</v>
      </c>
    </row>
    <row r="21" spans="1:5" ht="15">
      <c r="A21" s="4" t="s">
        <v>37</v>
      </c>
      <c r="B21" s="4" t="s">
        <v>25</v>
      </c>
      <c r="C21" s="4">
        <f>+PREV_NEW!I21</f>
        <v>214065.35809813073</v>
      </c>
      <c r="D21" s="4">
        <f>+PREC_NEW!I21</f>
        <v>280022.7363</v>
      </c>
      <c r="E21" s="4">
        <f t="shared" si="1"/>
        <v>65957.37820186926</v>
      </c>
    </row>
    <row r="22" spans="1:5" ht="15">
      <c r="A22" s="4" t="s">
        <v>38</v>
      </c>
      <c r="B22" s="4" t="s">
        <v>25</v>
      </c>
      <c r="C22" s="4">
        <f>+PREV_NEW!I22</f>
        <v>16748.55</v>
      </c>
      <c r="D22" s="4">
        <f>+PREC_NEW!I22</f>
        <v>21587.714497645215</v>
      </c>
      <c r="E22" s="4">
        <f t="shared" si="1"/>
        <v>4839.164497645215</v>
      </c>
    </row>
    <row r="23" spans="1:5" ht="15">
      <c r="A23" s="2"/>
      <c r="B23" s="19" t="s">
        <v>72</v>
      </c>
      <c r="C23" s="19">
        <f>SUM(C14:C22)</f>
        <v>275306.06809813075</v>
      </c>
      <c r="D23" s="19">
        <f>SUM(D14:D22)</f>
        <v>337609.7226652668</v>
      </c>
      <c r="E23" s="19">
        <f>SUM(E14:E22)</f>
        <v>62303.65456713607</v>
      </c>
    </row>
    <row r="24" spans="1:5" ht="15">
      <c r="A24" s="4" t="s">
        <v>39</v>
      </c>
      <c r="B24" s="4" t="s">
        <v>64</v>
      </c>
      <c r="C24" s="4">
        <f>+PREV_NEW!I23</f>
        <v>2600</v>
      </c>
      <c r="D24" s="4">
        <f>+PREC_NEW!I23</f>
        <v>2600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+PREV_NEW!I24</f>
        <v>285.7142857142857</v>
      </c>
      <c r="D25" s="4">
        <f>+PREC_NEW!I24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+PREV_NEW!I25</f>
        <v>0</v>
      </c>
      <c r="D26" s="4">
        <f>+PREC_NEW!I25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+PREV_NEW!I26</f>
        <v>300</v>
      </c>
      <c r="D27" s="4">
        <f>+PREC_NEW!I26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3185.714285714286</v>
      </c>
      <c r="D28" s="19">
        <f>SUM(D24:D27)</f>
        <v>3185.714285714286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+PREV_NEW!I8</f>
        <v>0</v>
      </c>
      <c r="D29" s="4">
        <f>+PREC_NEW!I8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+PREV_NEW!I15</f>
        <v>0</v>
      </c>
      <c r="D30" s="4">
        <f>+PREC_NEW!I15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+PREV_NEW!I27</f>
        <v>0</v>
      </c>
      <c r="D31" s="4">
        <f>+PREC_NEW!I27</f>
        <v>244.4402740905721</v>
      </c>
      <c r="E31" s="4">
        <f t="shared" si="2"/>
        <v>244.4402740905721</v>
      </c>
    </row>
    <row r="32" spans="1:5" ht="15">
      <c r="A32" s="4" t="s">
        <v>46</v>
      </c>
      <c r="B32" s="4" t="s">
        <v>23</v>
      </c>
      <c r="C32" s="4">
        <f>+PREV_NEW!I28</f>
        <v>0</v>
      </c>
      <c r="D32" s="4">
        <f>+PREC_NEW!I28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+PREV_NEW!I29</f>
        <v>0</v>
      </c>
      <c r="D33" s="4">
        <f>+PREC_NEW!I29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+PREV_NEW!I30</f>
        <v>0</v>
      </c>
      <c r="D34" s="4">
        <f>+PREC_NEW!I30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+PREV_NEW!I31</f>
        <v>0</v>
      </c>
      <c r="D35" s="4">
        <f>+PREC_NEW!I31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+PREV_NEW!I32</f>
        <v>0</v>
      </c>
      <c r="D36" s="4">
        <f>+PREC_NEW!I32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+PREV_NEW!I33</f>
        <v>0</v>
      </c>
      <c r="D37" s="4">
        <f>+PREC_NEW!I33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244.4402740905721</v>
      </c>
      <c r="E38" s="19">
        <f>SUM(E29:E37)</f>
        <v>244.4402740905721</v>
      </c>
    </row>
    <row r="40" spans="1:5" ht="15">
      <c r="A40" s="20" t="s">
        <v>66</v>
      </c>
      <c r="B40" s="20" t="s">
        <v>75</v>
      </c>
      <c r="C40" s="20">
        <f>+C13+C23+C28+C38</f>
        <v>366887.78080490563</v>
      </c>
      <c r="D40" s="20">
        <f>+D13+D23+D28+D38</f>
        <v>416282.1101683057</v>
      </c>
      <c r="E40" s="20">
        <f>+E13+E23+E28+E38</f>
        <v>49394.32936340009</v>
      </c>
    </row>
    <row r="41" spans="3:4" ht="15">
      <c r="C41" s="9">
        <f>+C40-PREV_NEW!I3</f>
        <v>0</v>
      </c>
      <c r="D41" s="9">
        <f>+D40-PREC_NEW!I3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15" zoomScaleNormal="115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+PREC_NEW!J2</f>
        <v>Gorla Maggiore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+PREV_NEW!J4</f>
        <v>2445.3814017601526</v>
      </c>
      <c r="D5" s="4">
        <f>+PREC_NEW!J4</f>
        <v>446.30594988159555</v>
      </c>
      <c r="E5" s="4">
        <f aca="true" t="shared" si="0" ref="E5:E12">+D5-C5</f>
        <v>-1999.075451878557</v>
      </c>
    </row>
    <row r="6" spans="1:5" ht="15">
      <c r="A6" s="4" t="s">
        <v>19</v>
      </c>
      <c r="B6" s="4" t="s">
        <v>2</v>
      </c>
      <c r="C6" s="4"/>
      <c r="D6" s="4">
        <f>+PREC_NEW!J5</f>
        <v>1476.016541193935</v>
      </c>
      <c r="E6" s="4">
        <f t="shared" si="0"/>
        <v>1476.016541193935</v>
      </c>
    </row>
    <row r="7" spans="1:5" ht="15">
      <c r="A7" s="4" t="s">
        <v>20</v>
      </c>
      <c r="B7" s="4" t="s">
        <v>2</v>
      </c>
      <c r="C7" s="4">
        <f>+PREV_NEW!J6</f>
        <v>8879.986088431768</v>
      </c>
      <c r="D7" s="4">
        <f>+PREC_NEW!J6</f>
        <v>4853.142286784717</v>
      </c>
      <c r="E7" s="4">
        <f t="shared" si="0"/>
        <v>-4026.843801647051</v>
      </c>
    </row>
    <row r="8" spans="1:5" ht="15">
      <c r="A8" s="4" t="s">
        <v>21</v>
      </c>
      <c r="B8" s="4" t="s">
        <v>2</v>
      </c>
      <c r="C8" s="4">
        <f>+PREV_NEW!J7</f>
        <v>1132.435584773619</v>
      </c>
      <c r="D8" s="4">
        <f>+PREC_NEW!J7</f>
        <v>754.957056515746</v>
      </c>
      <c r="E8" s="4">
        <f t="shared" si="0"/>
        <v>-377.478528257873</v>
      </c>
    </row>
    <row r="9" spans="1:5" ht="15">
      <c r="A9" s="4" t="s">
        <v>27</v>
      </c>
      <c r="B9" s="4" t="s">
        <v>2</v>
      </c>
      <c r="C9" s="4">
        <f>+PREV_NEW!J11</f>
        <v>0</v>
      </c>
      <c r="D9" s="4">
        <f>+PREC_NEW!J11</f>
        <v>2466.8825787297214</v>
      </c>
      <c r="E9" s="4">
        <f t="shared" si="0"/>
        <v>2466.8825787297214</v>
      </c>
    </row>
    <row r="10" spans="1:5" ht="15">
      <c r="A10" s="4" t="s">
        <v>29</v>
      </c>
      <c r="B10" s="4" t="s">
        <v>2</v>
      </c>
      <c r="C10" s="4">
        <f>+PREV_NEW!J13</f>
        <v>5360.1951012617965</v>
      </c>
      <c r="D10" s="4">
        <f>+PREC_NEW!J13</f>
        <v>5713.643598063128</v>
      </c>
      <c r="E10" s="4">
        <f t="shared" si="0"/>
        <v>353.4484968013312</v>
      </c>
    </row>
    <row r="11" spans="1:5" ht="15">
      <c r="A11" s="4" t="s">
        <v>32</v>
      </c>
      <c r="B11" s="4" t="s">
        <v>2</v>
      </c>
      <c r="C11" s="4">
        <f>+PREV_NEW!J16</f>
        <v>264.2349697805111</v>
      </c>
      <c r="D11" s="4">
        <f>+PREC_NEW!J16</f>
        <v>264.2349697805111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+PREV_NEW!J34</f>
        <v>17134.845681375537</v>
      </c>
      <c r="D12" s="4">
        <f>+PREC_NEW!J34</f>
        <v>14001.418856706807</v>
      </c>
      <c r="E12" s="4">
        <f t="shared" si="0"/>
        <v>-3133.4268246687298</v>
      </c>
    </row>
    <row r="13" spans="1:5" ht="15">
      <c r="A13" s="2"/>
      <c r="B13" s="19" t="s">
        <v>71</v>
      </c>
      <c r="C13" s="19">
        <f>SUM(C5:C12)</f>
        <v>35217.07882738338</v>
      </c>
      <c r="D13" s="19">
        <f>SUM(D5:D12)</f>
        <v>29976.601837656162</v>
      </c>
      <c r="E13" s="19">
        <f>SUM(E5:E12)</f>
        <v>-5240.476989727224</v>
      </c>
    </row>
    <row r="14" spans="1:5" ht="15">
      <c r="A14" s="13" t="s">
        <v>24</v>
      </c>
      <c r="B14" s="4" t="s">
        <v>25</v>
      </c>
      <c r="C14" s="4">
        <f>+PREV_NEW!J9</f>
        <v>0</v>
      </c>
      <c r="D14" s="4">
        <f>+PREC_NEW!J9</f>
        <v>486.70713300802873</v>
      </c>
      <c r="E14" s="4">
        <f aca="true" t="shared" si="1" ref="E14:E22">+D14-C14</f>
        <v>486.70713300802873</v>
      </c>
    </row>
    <row r="15" spans="1:5" ht="15">
      <c r="A15" s="4" t="s">
        <v>26</v>
      </c>
      <c r="B15" s="4" t="s">
        <v>25</v>
      </c>
      <c r="C15" s="4">
        <f>+PREV_NEW!J10</f>
        <v>0</v>
      </c>
      <c r="D15" s="4">
        <f>+PREC_NEW!J10</f>
        <v>0</v>
      </c>
      <c r="E15" s="4">
        <f>+D15-C15</f>
        <v>0</v>
      </c>
    </row>
    <row r="16" spans="1:5" ht="15">
      <c r="A16" s="4" t="s">
        <v>30</v>
      </c>
      <c r="B16" s="4" t="s">
        <v>25</v>
      </c>
      <c r="C16" s="4">
        <f>+PREV_NEW!J14</f>
        <v>1185.75</v>
      </c>
      <c r="D16" s="4">
        <f>+PREC_NEW!J14</f>
        <v>613.42</v>
      </c>
      <c r="E16" s="4">
        <f t="shared" si="1"/>
        <v>-572.33</v>
      </c>
    </row>
    <row r="17" spans="1:5" ht="15">
      <c r="A17" s="4" t="s">
        <v>33</v>
      </c>
      <c r="B17" s="4" t="s">
        <v>25</v>
      </c>
      <c r="C17" s="4">
        <f>+PREV_NEW!J17</f>
        <v>13269.315789473685</v>
      </c>
      <c r="D17" s="4">
        <f>+PREC_NEW!J17</f>
        <v>12912.663919250183</v>
      </c>
      <c r="E17" s="4">
        <f t="shared" si="1"/>
        <v>-356.65187022350256</v>
      </c>
    </row>
    <row r="18" spans="1:5" ht="15">
      <c r="A18" s="4" t="s">
        <v>34</v>
      </c>
      <c r="B18" s="4" t="s">
        <v>25</v>
      </c>
      <c r="C18" s="4">
        <f>+PREV_NEW!J18</f>
        <v>0</v>
      </c>
      <c r="D18" s="4">
        <f>+PREC_NEW!J18</f>
        <v>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+PREV_NEW!J19</f>
        <v>0</v>
      </c>
      <c r="D19" s="4">
        <f>+PREC_NEW!J19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+PREV_NEW!J20</f>
        <v>0</v>
      </c>
      <c r="D20" s="4">
        <f>+PREC_NEW!J20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+PREV_NEW!J21</f>
        <v>75472.05245101724</v>
      </c>
      <c r="D21" s="4">
        <f>+PREC_NEW!J21</f>
        <v>79279.6545</v>
      </c>
      <c r="E21" s="4">
        <f t="shared" si="1"/>
        <v>3807.6020489827642</v>
      </c>
    </row>
    <row r="22" spans="1:5" ht="15">
      <c r="A22" s="4" t="s">
        <v>38</v>
      </c>
      <c r="B22" s="4" t="s">
        <v>25</v>
      </c>
      <c r="C22" s="4">
        <f>+PREV_NEW!J22</f>
        <v>36309</v>
      </c>
      <c r="D22" s="4">
        <f>+PREC_NEW!J22</f>
        <v>34596.46948979592</v>
      </c>
      <c r="E22" s="4">
        <f t="shared" si="1"/>
        <v>-1712.5305102040802</v>
      </c>
    </row>
    <row r="23" spans="1:5" ht="15">
      <c r="A23" s="2"/>
      <c r="B23" s="19" t="s">
        <v>72</v>
      </c>
      <c r="C23" s="19">
        <f>SUM(C14:C22)</f>
        <v>126236.11824049092</v>
      </c>
      <c r="D23" s="19">
        <f>SUM(D14:D22)</f>
        <v>127888.91504205414</v>
      </c>
      <c r="E23" s="19">
        <f>SUM(E14:E22)</f>
        <v>1652.79680156321</v>
      </c>
    </row>
    <row r="24" spans="1:5" ht="15">
      <c r="A24" s="4" t="s">
        <v>39</v>
      </c>
      <c r="B24" s="4" t="s">
        <v>64</v>
      </c>
      <c r="C24" s="4">
        <f>+PREV_NEW!J23</f>
        <v>2600</v>
      </c>
      <c r="D24" s="4">
        <f>+PREC_NEW!J23</f>
        <v>2600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+PREV_NEW!J24</f>
        <v>285.7142857142857</v>
      </c>
      <c r="D25" s="4">
        <f>+PREC_NEW!J24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+PREV_NEW!J25</f>
        <v>0</v>
      </c>
      <c r="D26" s="4">
        <f>+PREC_NEW!J25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+PREV_NEW!J26</f>
        <v>300</v>
      </c>
      <c r="D27" s="4">
        <f>+PREC_NEW!J26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3185.714285714286</v>
      </c>
      <c r="D28" s="19">
        <f>SUM(D24:D27)</f>
        <v>3185.714285714286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+PREV_NEW!J8</f>
        <v>0</v>
      </c>
      <c r="D29" s="4">
        <f>+PREC_NEW!J8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+PREV_NEW!J15</f>
        <v>0</v>
      </c>
      <c r="D30" s="4">
        <f>+PREC_NEW!J15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+PREV_NEW!J27</f>
        <v>0</v>
      </c>
      <c r="D31" s="4">
        <f>+PREC_NEW!J27</f>
        <v>97.385317831128</v>
      </c>
      <c r="E31" s="4">
        <f t="shared" si="2"/>
        <v>97.385317831128</v>
      </c>
    </row>
    <row r="32" spans="1:5" ht="15">
      <c r="A32" s="4" t="s">
        <v>46</v>
      </c>
      <c r="B32" s="4" t="s">
        <v>23</v>
      </c>
      <c r="C32" s="4">
        <f>+PREV_NEW!J28</f>
        <v>0</v>
      </c>
      <c r="D32" s="4">
        <f>+PREC_NEW!J28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+PREV_NEW!J29</f>
        <v>0</v>
      </c>
      <c r="D33" s="4">
        <f>+PREC_NEW!J29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+PREV_NEW!J30</f>
        <v>0</v>
      </c>
      <c r="D34" s="4">
        <f>+PREC_NEW!J30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+PREV_NEW!J31</f>
        <v>0</v>
      </c>
      <c r="D35" s="4">
        <f>+PREC_NEW!J31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+PREV_NEW!J32</f>
        <v>0</v>
      </c>
      <c r="D36" s="4">
        <f>+PREC_NEW!J32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+PREV_NEW!J33</f>
        <v>0</v>
      </c>
      <c r="D37" s="4">
        <f>+PREC_NEW!J33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97.385317831128</v>
      </c>
      <c r="E38" s="19">
        <f>SUM(E29:E37)</f>
        <v>97.385317831128</v>
      </c>
    </row>
    <row r="40" spans="1:5" ht="15">
      <c r="A40" s="20" t="s">
        <v>66</v>
      </c>
      <c r="B40" s="20" t="s">
        <v>75</v>
      </c>
      <c r="C40" s="20">
        <f>+C13+C23+C28+C38</f>
        <v>164638.9113535886</v>
      </c>
      <c r="D40" s="20">
        <f>+D13+D23+D28+D38</f>
        <v>161148.61648325573</v>
      </c>
      <c r="E40" s="20">
        <f>+E13+E23+E28+E38</f>
        <v>-3490.2948703328857</v>
      </c>
    </row>
    <row r="41" spans="3:4" ht="15">
      <c r="C41" s="9">
        <f>+C40-PREV_NEW!J3</f>
        <v>0</v>
      </c>
      <c r="D41" s="9">
        <f>+D40-PREC_NEW!J3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30" zoomScaleNormal="130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+PREC_NEW!K2</f>
        <v>Gorla Minore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+PREV_NEW!K4</f>
        <v>4106.709938349213</v>
      </c>
      <c r="D5" s="4">
        <f>+PREC_NEW!K4</f>
        <v>749.5146068436907</v>
      </c>
      <c r="E5" s="4">
        <f aca="true" t="shared" si="0" ref="E5:E12">+D5-C5</f>
        <v>-3357.1953315055225</v>
      </c>
    </row>
    <row r="6" spans="1:5" ht="15">
      <c r="A6" s="4" t="s">
        <v>19</v>
      </c>
      <c r="B6" s="4" t="s">
        <v>2</v>
      </c>
      <c r="C6" s="4"/>
      <c r="D6" s="4">
        <f>+PREC_NEW!K5</f>
        <v>2478.783798112607</v>
      </c>
      <c r="E6" s="4">
        <f t="shared" si="0"/>
        <v>2478.783798112607</v>
      </c>
    </row>
    <row r="7" spans="1:5" ht="15">
      <c r="A7" s="4" t="s">
        <v>20</v>
      </c>
      <c r="B7" s="4" t="s">
        <v>2</v>
      </c>
      <c r="C7" s="4">
        <f>+PREV_NEW!K6</f>
        <v>14912.817728766833</v>
      </c>
      <c r="D7" s="4">
        <f>+PREC_NEW!K6</f>
        <v>8150.240959146886</v>
      </c>
      <c r="E7" s="4">
        <f t="shared" si="0"/>
        <v>-6762.576769619947</v>
      </c>
    </row>
    <row r="8" spans="1:5" ht="15">
      <c r="A8" s="4" t="s">
        <v>21</v>
      </c>
      <c r="B8" s="4" t="s">
        <v>2</v>
      </c>
      <c r="C8" s="4">
        <f>+PREV_NEW!K7</f>
        <v>1901.7828741081842</v>
      </c>
      <c r="D8" s="4">
        <f>+PREC_NEW!K7</f>
        <v>1267.855249405456</v>
      </c>
      <c r="E8" s="4">
        <f t="shared" si="0"/>
        <v>-633.927624702728</v>
      </c>
    </row>
    <row r="9" spans="1:5" ht="15">
      <c r="A9" s="4" t="s">
        <v>27</v>
      </c>
      <c r="B9" s="4" t="s">
        <v>2</v>
      </c>
      <c r="C9" s="4">
        <f>+PREV_NEW!K11</f>
        <v>0</v>
      </c>
      <c r="D9" s="4">
        <f>+PREC_NEW!K11</f>
        <v>4142.818455852281</v>
      </c>
      <c r="E9" s="4">
        <f t="shared" si="0"/>
        <v>4142.818455852281</v>
      </c>
    </row>
    <row r="10" spans="1:5" ht="15">
      <c r="A10" s="4" t="s">
        <v>29</v>
      </c>
      <c r="B10" s="4" t="s">
        <v>2</v>
      </c>
      <c r="C10" s="4">
        <f>+PREV_NEW!K13</f>
        <v>9001.772270778738</v>
      </c>
      <c r="D10" s="4">
        <f>+PREC_NEW!K13</f>
        <v>9595.344485511312</v>
      </c>
      <c r="E10" s="4">
        <f t="shared" si="0"/>
        <v>593.5722147325741</v>
      </c>
    </row>
    <row r="11" spans="1:5" ht="15">
      <c r="A11" s="4" t="s">
        <v>32</v>
      </c>
      <c r="B11" s="4" t="s">
        <v>2</v>
      </c>
      <c r="C11" s="4">
        <f>+PREV_NEW!K16</f>
        <v>443.7493372919097</v>
      </c>
      <c r="D11" s="4">
        <f>+PREC_NEW!K16</f>
        <v>443.7493372919097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+PREV_NEW!K34</f>
        <v>28775.814276306828</v>
      </c>
      <c r="D12" s="4">
        <f>+PREC_NEW!K34</f>
        <v>23513.618746114764</v>
      </c>
      <c r="E12" s="4">
        <f t="shared" si="0"/>
        <v>-5262.195530192064</v>
      </c>
    </row>
    <row r="13" spans="1:5" ht="15">
      <c r="A13" s="2"/>
      <c r="B13" s="19" t="s">
        <v>71</v>
      </c>
      <c r="C13" s="19">
        <f>SUM(C5:C12)</f>
        <v>59142.646425601706</v>
      </c>
      <c r="D13" s="19">
        <f>SUM(D5:D12)</f>
        <v>50341.9256382789</v>
      </c>
      <c r="E13" s="19">
        <f>SUM(E5:E12)</f>
        <v>-8800.7207873228</v>
      </c>
    </row>
    <row r="14" spans="1:5" ht="15">
      <c r="A14" s="13" t="s">
        <v>24</v>
      </c>
      <c r="B14" s="4" t="s">
        <v>25</v>
      </c>
      <c r="C14" s="4">
        <f>+PREV_NEW!K9</f>
        <v>0</v>
      </c>
      <c r="D14" s="4">
        <f>+PREC_NEW!K9</f>
        <v>92.70612057295786</v>
      </c>
      <c r="E14" s="4">
        <f aca="true" t="shared" si="1" ref="E14:E22">+D14-C14</f>
        <v>92.70612057295786</v>
      </c>
    </row>
    <row r="15" spans="1:5" ht="15">
      <c r="A15" s="4" t="s">
        <v>26</v>
      </c>
      <c r="B15" s="4" t="s">
        <v>25</v>
      </c>
      <c r="C15" s="4">
        <f>+PREV_NEW!K10</f>
        <v>0</v>
      </c>
      <c r="D15" s="4">
        <f>+PREC_NEW!K10</f>
        <v>0</v>
      </c>
      <c r="E15" s="4">
        <f>+D15-C15</f>
        <v>0</v>
      </c>
    </row>
    <row r="16" spans="1:5" ht="15">
      <c r="A16" s="4" t="s">
        <v>30</v>
      </c>
      <c r="B16" s="4" t="s">
        <v>25</v>
      </c>
      <c r="C16" s="4">
        <f>+PREV_NEW!K14</f>
        <v>1655.85</v>
      </c>
      <c r="D16" s="4">
        <f>+PREC_NEW!K14</f>
        <v>2185.46</v>
      </c>
      <c r="E16" s="4">
        <f t="shared" si="1"/>
        <v>529.6100000000001</v>
      </c>
    </row>
    <row r="17" spans="1:5" ht="15">
      <c r="A17" s="4" t="s">
        <v>33</v>
      </c>
      <c r="B17" s="4" t="s">
        <v>25</v>
      </c>
      <c r="C17" s="4">
        <f>+PREV_NEW!K17</f>
        <v>22115.526315789473</v>
      </c>
      <c r="D17" s="4">
        <f>+PREC_NEW!K17</f>
        <v>20337.719999999998</v>
      </c>
      <c r="E17" s="4">
        <f t="shared" si="1"/>
        <v>-1777.8063157894758</v>
      </c>
    </row>
    <row r="18" spans="1:5" ht="15">
      <c r="A18" s="4" t="s">
        <v>34</v>
      </c>
      <c r="B18" s="4" t="s">
        <v>25</v>
      </c>
      <c r="C18" s="4">
        <f>+PREV_NEW!K18</f>
        <v>1485</v>
      </c>
      <c r="D18" s="4">
        <f>+PREC_NEW!K18</f>
        <v>1485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+PREV_NEW!K19</f>
        <v>0</v>
      </c>
      <c r="D19" s="4">
        <f>+PREC_NEW!K19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+PREV_NEW!K20</f>
        <v>0</v>
      </c>
      <c r="D20" s="4">
        <f>+PREC_NEW!K20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+PREV_NEW!K21</f>
        <v>146207.66511614728</v>
      </c>
      <c r="D21" s="4">
        <f>+PREC_NEW!K21</f>
        <v>129833.57780000003</v>
      </c>
      <c r="E21" s="4">
        <f t="shared" si="1"/>
        <v>-16374.087316147255</v>
      </c>
    </row>
    <row r="22" spans="1:5" ht="15">
      <c r="A22" s="4" t="s">
        <v>38</v>
      </c>
      <c r="B22" s="4" t="s">
        <v>25</v>
      </c>
      <c r="C22" s="4">
        <f>+PREV_NEW!K22</f>
        <v>24357.97</v>
      </c>
      <c r="D22" s="4">
        <f>+PREC_NEW!K22</f>
        <v>23600.760131475676</v>
      </c>
      <c r="E22" s="4">
        <f t="shared" si="1"/>
        <v>-757.2098685243254</v>
      </c>
    </row>
    <row r="23" spans="1:5" ht="15">
      <c r="A23" s="2"/>
      <c r="B23" s="19" t="s">
        <v>72</v>
      </c>
      <c r="C23" s="19">
        <f>SUM(C14:C22)</f>
        <v>195822.01143193676</v>
      </c>
      <c r="D23" s="19">
        <f>SUM(D14:D22)</f>
        <v>177535.22405204864</v>
      </c>
      <c r="E23" s="19">
        <f>SUM(E14:E22)</f>
        <v>-18286.787379888097</v>
      </c>
    </row>
    <row r="24" spans="1:5" ht="15">
      <c r="A24" s="4" t="s">
        <v>39</v>
      </c>
      <c r="B24" s="4" t="s">
        <v>64</v>
      </c>
      <c r="C24" s="4">
        <f>+PREV_NEW!K23</f>
        <v>2600</v>
      </c>
      <c r="D24" s="4">
        <f>+PREC_NEW!K23</f>
        <v>2600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+PREV_NEW!K24</f>
        <v>285.7142857142857</v>
      </c>
      <c r="D25" s="4">
        <f>+PREC_NEW!K24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+PREV_NEW!K25</f>
        <v>0</v>
      </c>
      <c r="D26" s="4">
        <f>+PREC_NEW!K25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+PREV_NEW!K26</f>
        <v>300</v>
      </c>
      <c r="D27" s="4">
        <f>+PREC_NEW!K26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3185.714285714286</v>
      </c>
      <c r="D28" s="19">
        <f>SUM(D24:D27)</f>
        <v>3185.714285714286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+PREV_NEW!K8</f>
        <v>0</v>
      </c>
      <c r="D29" s="4">
        <f>+PREC_NEW!K8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+PREV_NEW!K15</f>
        <v>0</v>
      </c>
      <c r="D30" s="4">
        <f>+PREC_NEW!K15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+PREV_NEW!K27</f>
        <v>0</v>
      </c>
      <c r="D31" s="4">
        <f>+PREC_NEW!K27</f>
        <v>163.54637043469933</v>
      </c>
      <c r="E31" s="4">
        <f t="shared" si="2"/>
        <v>163.54637043469933</v>
      </c>
    </row>
    <row r="32" spans="1:5" ht="15">
      <c r="A32" s="4" t="s">
        <v>46</v>
      </c>
      <c r="B32" s="4" t="s">
        <v>23</v>
      </c>
      <c r="C32" s="4">
        <f>+PREV_NEW!K28</f>
        <v>0</v>
      </c>
      <c r="D32" s="4">
        <f>+PREC_NEW!K28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+PREV_NEW!K29</f>
        <v>0</v>
      </c>
      <c r="D33" s="4">
        <f>+PREC_NEW!K29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+PREV_NEW!K30</f>
        <v>0</v>
      </c>
      <c r="D34" s="4">
        <f>+PREC_NEW!K30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+PREV_NEW!K31</f>
        <v>0</v>
      </c>
      <c r="D35" s="4">
        <f>+PREC_NEW!K31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+PREV_NEW!K32</f>
        <v>0</v>
      </c>
      <c r="D36" s="4">
        <f>+PREC_NEW!K32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+PREV_NEW!K33</f>
        <v>0</v>
      </c>
      <c r="D37" s="4">
        <f>+PREC_NEW!K33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163.54637043469933</v>
      </c>
      <c r="E38" s="19">
        <f>SUM(E29:E37)</f>
        <v>163.54637043469933</v>
      </c>
    </row>
    <row r="40" spans="1:5" ht="15">
      <c r="A40" s="20" t="s">
        <v>66</v>
      </c>
      <c r="B40" s="20" t="s">
        <v>75</v>
      </c>
      <c r="C40" s="20">
        <f>+C13+C23+C28+C38</f>
        <v>258150.37214325275</v>
      </c>
      <c r="D40" s="20">
        <f>+D13+D23+D28+D38</f>
        <v>231226.4103464765</v>
      </c>
      <c r="E40" s="20">
        <f>+E13+E23+E28+E38</f>
        <v>-26923.9617967762</v>
      </c>
    </row>
    <row r="41" spans="3:4" ht="15">
      <c r="C41" s="9">
        <f>+C40-PREV_NEW!K3</f>
        <v>0</v>
      </c>
      <c r="D41" s="9">
        <f>+D40-PREC_NEW!K3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15" zoomScaleNormal="115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+PREC_NEW!L2</f>
        <v>Marnate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+PREV_NEW!L4</f>
        <v>3877.5780935213656</v>
      </c>
      <c r="D5" s="4">
        <f>+PREC_NEW!L4</f>
        <v>707.6958109779794</v>
      </c>
      <c r="E5" s="4">
        <f aca="true" t="shared" si="0" ref="E5:E12">+D5-C5</f>
        <v>-3169.8822825433863</v>
      </c>
    </row>
    <row r="6" spans="1:5" ht="15">
      <c r="A6" s="4" t="s">
        <v>19</v>
      </c>
      <c r="B6" s="4" t="s">
        <v>2</v>
      </c>
      <c r="C6" s="4"/>
      <c r="D6" s="4">
        <f>+PREC_NEW!L5</f>
        <v>2340.481285123529</v>
      </c>
      <c r="E6" s="4">
        <f t="shared" si="0"/>
        <v>2340.481285123529</v>
      </c>
    </row>
    <row r="7" spans="1:5" ht="15">
      <c r="A7" s="4" t="s">
        <v>20</v>
      </c>
      <c r="B7" s="4" t="s">
        <v>2</v>
      </c>
      <c r="C7" s="4">
        <f>+PREV_NEW!L6</f>
        <v>14080.764457639698</v>
      </c>
      <c r="D7" s="4">
        <f>+PREC_NEW!L6</f>
        <v>7695.502305870709</v>
      </c>
      <c r="E7" s="4">
        <f t="shared" si="0"/>
        <v>-6385.262151768989</v>
      </c>
    </row>
    <row r="8" spans="1:5" ht="15">
      <c r="A8" s="4" t="s">
        <v>21</v>
      </c>
      <c r="B8" s="4" t="s">
        <v>2</v>
      </c>
      <c r="C8" s="4">
        <f>+PREV_NEW!L7</f>
        <v>1795.673841586258</v>
      </c>
      <c r="D8" s="4">
        <f>+PREC_NEW!L7</f>
        <v>1197.1158943908388</v>
      </c>
      <c r="E8" s="4">
        <f t="shared" si="0"/>
        <v>-598.5579471954193</v>
      </c>
    </row>
    <row r="9" spans="1:5" ht="15">
      <c r="A9" s="4" t="s">
        <v>27</v>
      </c>
      <c r="B9" s="4" t="s">
        <v>2</v>
      </c>
      <c r="C9" s="4">
        <f>+PREV_NEW!L11</f>
        <v>0</v>
      </c>
      <c r="D9" s="4">
        <f>+PREC_NEW!L11</f>
        <v>3911.6719541936172</v>
      </c>
      <c r="E9" s="4">
        <f t="shared" si="0"/>
        <v>3911.6719541936172</v>
      </c>
    </row>
    <row r="10" spans="1:5" ht="15">
      <c r="A10" s="4" t="s">
        <v>29</v>
      </c>
      <c r="B10" s="4" t="s">
        <v>2</v>
      </c>
      <c r="C10" s="4">
        <f>+PREV_NEW!L13</f>
        <v>8499.522850174955</v>
      </c>
      <c r="D10" s="4">
        <f>+PREC_NEW!L13</f>
        <v>9059.97699749055</v>
      </c>
      <c r="E10" s="4">
        <f t="shared" si="0"/>
        <v>560.454147315595</v>
      </c>
    </row>
    <row r="11" spans="1:5" ht="15">
      <c r="A11" s="4" t="s">
        <v>32</v>
      </c>
      <c r="B11" s="4" t="s">
        <v>2</v>
      </c>
      <c r="C11" s="4">
        <f>+PREV_NEW!L16</f>
        <v>418.99056303679356</v>
      </c>
      <c r="D11" s="4">
        <f>+PREC_NEW!L16</f>
        <v>418.99056303679356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+PREV_NEW!L34</f>
        <v>27170.28198633845</v>
      </c>
      <c r="D12" s="4">
        <f>+PREC_NEW!L34</f>
        <v>22201.688046660092</v>
      </c>
      <c r="E12" s="4">
        <f t="shared" si="0"/>
        <v>-4968.593939678358</v>
      </c>
    </row>
    <row r="13" spans="1:5" ht="15">
      <c r="A13" s="2"/>
      <c r="B13" s="19" t="s">
        <v>71</v>
      </c>
      <c r="C13" s="19">
        <f>SUM(C5:C12)</f>
        <v>55842.81179229752</v>
      </c>
      <c r="D13" s="19">
        <f>SUM(D5:D12)</f>
        <v>47533.12285774411</v>
      </c>
      <c r="E13" s="19">
        <f>SUM(E5:E12)</f>
        <v>-8309.688934553411</v>
      </c>
    </row>
    <row r="14" spans="1:5" ht="15">
      <c r="A14" s="13" t="s">
        <v>24</v>
      </c>
      <c r="B14" s="4" t="s">
        <v>25</v>
      </c>
      <c r="C14" s="4">
        <f>+PREV_NEW!L9</f>
        <v>0</v>
      </c>
      <c r="D14" s="4">
        <f>+PREC_NEW!L9</f>
        <v>445.7025027546051</v>
      </c>
      <c r="E14" s="4">
        <f aca="true" t="shared" si="1" ref="E14:E22">+D14-C14</f>
        <v>445.7025027546051</v>
      </c>
    </row>
    <row r="15" spans="1:5" ht="15">
      <c r="A15" s="4" t="s">
        <v>26</v>
      </c>
      <c r="B15" s="4" t="s">
        <v>25</v>
      </c>
      <c r="C15" s="4">
        <f>+PREV_NEW!L10</f>
        <v>0</v>
      </c>
      <c r="D15" s="4">
        <f>+PREC_NEW!L10</f>
        <v>0</v>
      </c>
      <c r="E15" s="4">
        <f>+D15-C15</f>
        <v>0</v>
      </c>
    </row>
    <row r="16" spans="1:5" ht="15">
      <c r="A16" s="4" t="s">
        <v>30</v>
      </c>
      <c r="B16" s="4" t="s">
        <v>25</v>
      </c>
      <c r="C16" s="4">
        <f>+PREV_NEW!L14</f>
        <v>106.57499999999999</v>
      </c>
      <c r="D16" s="4">
        <f>+PREC_NEW!L14</f>
        <v>285.4666666666667</v>
      </c>
      <c r="E16" s="4">
        <f t="shared" si="1"/>
        <v>178.8916666666667</v>
      </c>
    </row>
    <row r="17" spans="1:5" ht="15">
      <c r="A17" s="4" t="s">
        <v>33</v>
      </c>
      <c r="B17" s="4" t="s">
        <v>25</v>
      </c>
      <c r="C17" s="4">
        <f>+PREV_NEW!L17</f>
        <v>0</v>
      </c>
      <c r="D17" s="4">
        <f>+PREC_NEW!L17</f>
        <v>0</v>
      </c>
      <c r="E17" s="4">
        <f t="shared" si="1"/>
        <v>0</v>
      </c>
    </row>
    <row r="18" spans="1:5" ht="15">
      <c r="A18" s="4" t="s">
        <v>34</v>
      </c>
      <c r="B18" s="4" t="s">
        <v>25</v>
      </c>
      <c r="C18" s="4">
        <f>+PREV_NEW!L18</f>
        <v>0</v>
      </c>
      <c r="D18" s="4">
        <f>+PREC_NEW!L18</f>
        <v>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+PREV_NEW!L19</f>
        <v>0</v>
      </c>
      <c r="D19" s="4">
        <f>+PREC_NEW!L19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+PREV_NEW!L20</f>
        <v>0</v>
      </c>
      <c r="D20" s="4">
        <f>+PREC_NEW!L20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+PREV_NEW!L21</f>
        <v>87446.0753695607</v>
      </c>
      <c r="D21" s="4">
        <f>+PREC_NEW!L21</f>
        <v>98760.8574</v>
      </c>
      <c r="E21" s="4">
        <f t="shared" si="1"/>
        <v>11314.782030439295</v>
      </c>
    </row>
    <row r="22" spans="1:5" ht="15">
      <c r="A22" s="4" t="s">
        <v>38</v>
      </c>
      <c r="B22" s="4" t="s">
        <v>25</v>
      </c>
      <c r="C22" s="4">
        <f>+PREV_NEW!L22</f>
        <v>13440.699999999999</v>
      </c>
      <c r="D22" s="4">
        <f>+PREC_NEW!L22</f>
        <v>11970.491864207219</v>
      </c>
      <c r="E22" s="4">
        <f t="shared" si="1"/>
        <v>-1470.20813579278</v>
      </c>
    </row>
    <row r="23" spans="1:5" ht="15">
      <c r="A23" s="2"/>
      <c r="B23" s="19" t="s">
        <v>72</v>
      </c>
      <c r="C23" s="19">
        <f>SUM(C14:C22)</f>
        <v>100993.35036956069</v>
      </c>
      <c r="D23" s="19">
        <f>SUM(D14:D22)</f>
        <v>111462.51843362849</v>
      </c>
      <c r="E23" s="19">
        <f>SUM(E14:E22)</f>
        <v>10469.168064067788</v>
      </c>
    </row>
    <row r="24" spans="1:5" ht="15">
      <c r="A24" s="4" t="s">
        <v>39</v>
      </c>
      <c r="B24" s="4" t="s">
        <v>64</v>
      </c>
      <c r="C24" s="4">
        <f>+PREV_NEW!L23</f>
        <v>0</v>
      </c>
      <c r="D24" s="4">
        <f>+PREC_NEW!L23</f>
        <v>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+PREV_NEW!L24</f>
        <v>285.7142857142857</v>
      </c>
      <c r="D25" s="4">
        <f>+PREC_NEW!L24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+PREV_NEW!L25</f>
        <v>0</v>
      </c>
      <c r="D26" s="4">
        <f>+PREC_NEW!L25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+PREV_NEW!L26</f>
        <v>300</v>
      </c>
      <c r="D27" s="4">
        <f>+PREC_NEW!L26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585.7142857142858</v>
      </c>
      <c r="D28" s="19">
        <f>SUM(D24:D27)</f>
        <v>585.7142857142858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+PREV_NEW!L8</f>
        <v>0</v>
      </c>
      <c r="D29" s="4">
        <f>+PREC_NEW!L8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+PREV_NEW!L15</f>
        <v>0</v>
      </c>
      <c r="D30" s="4">
        <f>+PREC_NEW!L15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+PREV_NEW!L27</f>
        <v>0</v>
      </c>
      <c r="D31" s="4">
        <f>+PREC_NEW!L27</f>
        <v>154.42138178559483</v>
      </c>
      <c r="E31" s="4">
        <f t="shared" si="2"/>
        <v>154.42138178559483</v>
      </c>
    </row>
    <row r="32" spans="1:5" ht="15">
      <c r="A32" s="4" t="s">
        <v>46</v>
      </c>
      <c r="B32" s="4" t="s">
        <v>23</v>
      </c>
      <c r="C32" s="4">
        <f>+PREV_NEW!L28</f>
        <v>0</v>
      </c>
      <c r="D32" s="4">
        <f>+PREC_NEW!L28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+PREV_NEW!L29</f>
        <v>0</v>
      </c>
      <c r="D33" s="4">
        <f>+PREC_NEW!L29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+PREV_NEW!L30</f>
        <v>0</v>
      </c>
      <c r="D34" s="4">
        <f>+PREC_NEW!L30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+PREV_NEW!L31</f>
        <v>0</v>
      </c>
      <c r="D35" s="4">
        <f>+PREC_NEW!L31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+PREV_NEW!L32</f>
        <v>0</v>
      </c>
      <c r="D36" s="4">
        <f>+PREC_NEW!L32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+PREV_NEW!L33</f>
        <v>0</v>
      </c>
      <c r="D37" s="4">
        <f>+PREC_NEW!L33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154.42138178559483</v>
      </c>
      <c r="E38" s="19">
        <f>SUM(E29:E37)</f>
        <v>154.42138178559483</v>
      </c>
    </row>
    <row r="40" spans="1:5" ht="15">
      <c r="A40" s="20" t="s">
        <v>66</v>
      </c>
      <c r="B40" s="20" t="s">
        <v>75</v>
      </c>
      <c r="C40" s="20">
        <f>+C13+C23+C28+C38</f>
        <v>157421.87644757252</v>
      </c>
      <c r="D40" s="20">
        <f>+D13+D23+D28+D38</f>
        <v>159735.77695887248</v>
      </c>
      <c r="E40" s="20">
        <f>+E13+E23+E28+E38</f>
        <v>2313.9005112999716</v>
      </c>
    </row>
    <row r="41" spans="3:4" ht="15">
      <c r="C41" s="9">
        <f>+C40-PREV_NEW!L3</f>
        <v>0</v>
      </c>
      <c r="D41" s="9">
        <f>+D40-PREC_NEW!L3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="130" zoomScaleNormal="130" zoomScaleSheetLayoutView="100" zoomScalePageLayoutView="0" workbookViewId="0" topLeftCell="A1">
      <pane xSplit="1" ySplit="3" topLeftCell="B4" activePane="bottomRight" state="frozen"/>
      <selection pane="topLeft" activeCell="E86" sqref="E86"/>
      <selection pane="topRight" activeCell="E86" sqref="E86"/>
      <selection pane="bottomLeft" activeCell="E86" sqref="E86"/>
      <selection pane="bottomRight" activeCell="E86" sqref="E86"/>
    </sheetView>
  </sheetViews>
  <sheetFormatPr defaultColWidth="9.140625" defaultRowHeight="15"/>
  <cols>
    <col min="1" max="1" width="42.421875" style="0" bestFit="1" customWidth="1"/>
    <col min="2" max="2" width="42.421875" style="0" customWidth="1"/>
    <col min="3" max="5" width="16.7109375" style="0" customWidth="1"/>
  </cols>
  <sheetData>
    <row r="2" ht="15">
      <c r="A2" s="5" t="str">
        <f>+PREC_NEW!M2</f>
        <v>Olgiate Olona</v>
      </c>
    </row>
    <row r="4" spans="1:5" s="6" customFormat="1" ht="15">
      <c r="A4" s="5" t="s">
        <v>66</v>
      </c>
      <c r="B4" s="5" t="s">
        <v>67</v>
      </c>
      <c r="C4" s="5" t="s">
        <v>68</v>
      </c>
      <c r="D4" s="5" t="s">
        <v>69</v>
      </c>
      <c r="E4" s="5" t="s">
        <v>70</v>
      </c>
    </row>
    <row r="5" spans="1:5" ht="15">
      <c r="A5" s="4" t="s">
        <v>18</v>
      </c>
      <c r="B5" s="4" t="s">
        <v>2</v>
      </c>
      <c r="C5" s="4">
        <f>+PREV_NEW!M4</f>
        <v>6105.603162821698</v>
      </c>
      <c r="D5" s="4">
        <f>+PREC_NEW!M4</f>
        <v>1114.3321108199386</v>
      </c>
      <c r="E5" s="4">
        <f aca="true" t="shared" si="0" ref="E5:E12">+D5-C5</f>
        <v>-4991.271052001759</v>
      </c>
    </row>
    <row r="6" spans="1:5" ht="15">
      <c r="A6" s="4" t="s">
        <v>19</v>
      </c>
      <c r="B6" s="4" t="s">
        <v>2</v>
      </c>
      <c r="C6" s="4"/>
      <c r="D6" s="4">
        <f>+PREC_NEW!M5</f>
        <v>3685.3029371222565</v>
      </c>
      <c r="E6" s="4">
        <f t="shared" si="0"/>
        <v>3685.3029371222565</v>
      </c>
    </row>
    <row r="7" spans="1:5" ht="15">
      <c r="A7" s="4" t="s">
        <v>20</v>
      </c>
      <c r="B7" s="4" t="s">
        <v>2</v>
      </c>
      <c r="C7" s="4">
        <f>+PREV_NEW!M6</f>
        <v>22171.45804262538</v>
      </c>
      <c r="D7" s="4">
        <f>+PREC_NEW!M6</f>
        <v>12117.275805928773</v>
      </c>
      <c r="E7" s="4">
        <f t="shared" si="0"/>
        <v>-10054.182236696608</v>
      </c>
    </row>
    <row r="8" spans="1:5" ht="15">
      <c r="A8" s="4" t="s">
        <v>21</v>
      </c>
      <c r="B8" s="4" t="s">
        <v>2</v>
      </c>
      <c r="C8" s="4">
        <f>+PREV_NEW!M7</f>
        <v>2827.4535346956086</v>
      </c>
      <c r="D8" s="4">
        <f>+PREC_NEW!M7</f>
        <v>1884.9690231304057</v>
      </c>
      <c r="E8" s="4">
        <f t="shared" si="0"/>
        <v>-942.4845115652029</v>
      </c>
    </row>
    <row r="9" spans="1:5" ht="15">
      <c r="A9" s="4" t="s">
        <v>27</v>
      </c>
      <c r="B9" s="4" t="s">
        <v>2</v>
      </c>
      <c r="C9" s="4">
        <f>+PREV_NEW!M11</f>
        <v>0</v>
      </c>
      <c r="D9" s="4">
        <f>+PREC_NEW!M11</f>
        <v>6159.287080600452</v>
      </c>
      <c r="E9" s="4">
        <f t="shared" si="0"/>
        <v>6159.287080600452</v>
      </c>
    </row>
    <row r="10" spans="1:5" ht="15">
      <c r="A10" s="4" t="s">
        <v>29</v>
      </c>
      <c r="B10" s="4" t="s">
        <v>2</v>
      </c>
      <c r="C10" s="4">
        <f>+PREV_NEW!M13</f>
        <v>13383.28006422588</v>
      </c>
      <c r="D10" s="4">
        <f>+PREC_NEW!M13</f>
        <v>14265.766640107859</v>
      </c>
      <c r="E10" s="4">
        <f t="shared" si="0"/>
        <v>882.4865758819778</v>
      </c>
    </row>
    <row r="11" spans="1:5" ht="15">
      <c r="A11" s="4" t="s">
        <v>32</v>
      </c>
      <c r="B11" s="4" t="s">
        <v>2</v>
      </c>
      <c r="C11" s="4">
        <f>+PREV_NEW!M16</f>
        <v>659.739158095642</v>
      </c>
      <c r="D11" s="4">
        <f>+PREC_NEW!M16</f>
        <v>659.739158095642</v>
      </c>
      <c r="E11" s="4">
        <f t="shared" si="0"/>
        <v>0</v>
      </c>
    </row>
    <row r="12" spans="1:5" ht="15">
      <c r="A12" s="4" t="s">
        <v>52</v>
      </c>
      <c r="B12" s="4" t="s">
        <v>2</v>
      </c>
      <c r="C12" s="4">
        <f>+PREV_NEW!M34</f>
        <v>42782.10667316155</v>
      </c>
      <c r="D12" s="4">
        <f>+PREC_NEW!M34</f>
        <v>34958.5987666251</v>
      </c>
      <c r="E12" s="4">
        <f t="shared" si="0"/>
        <v>-7823.507906536448</v>
      </c>
    </row>
    <row r="13" spans="1:5" ht="15">
      <c r="A13" s="2"/>
      <c r="B13" s="19" t="s">
        <v>71</v>
      </c>
      <c r="C13" s="19">
        <f>SUM(C5:C12)</f>
        <v>87929.64063562575</v>
      </c>
      <c r="D13" s="19">
        <f>SUM(D5:D12)</f>
        <v>74845.27152243043</v>
      </c>
      <c r="E13" s="19">
        <f>SUM(E5:E12)</f>
        <v>-13084.369113195331</v>
      </c>
    </row>
    <row r="14" spans="1:5" ht="15">
      <c r="A14" s="13" t="s">
        <v>24</v>
      </c>
      <c r="B14" s="4" t="s">
        <v>25</v>
      </c>
      <c r="C14" s="4">
        <f>+PREV_NEW!M9</f>
        <v>0</v>
      </c>
      <c r="D14" s="4">
        <f>+PREC_NEW!M9</f>
        <v>29.71350018364034</v>
      </c>
      <c r="E14" s="4">
        <f aca="true" t="shared" si="1" ref="E14:E22">+D14-C14</f>
        <v>29.71350018364034</v>
      </c>
    </row>
    <row r="15" spans="1:5" ht="15">
      <c r="A15" s="4" t="s">
        <v>26</v>
      </c>
      <c r="B15" s="4" t="s">
        <v>25</v>
      </c>
      <c r="C15" s="4">
        <f>+PREV_NEW!M10</f>
        <v>0</v>
      </c>
      <c r="D15" s="4">
        <f>+PREC_NEW!M10</f>
        <v>90</v>
      </c>
      <c r="E15" s="4">
        <f>+D15-C15</f>
        <v>90</v>
      </c>
    </row>
    <row r="16" spans="1:5" ht="15">
      <c r="A16" s="4" t="s">
        <v>30</v>
      </c>
      <c r="B16" s="4" t="s">
        <v>25</v>
      </c>
      <c r="C16" s="4">
        <f>+PREV_NEW!M14</f>
        <v>396.67499999999995</v>
      </c>
      <c r="D16" s="4">
        <f>+PREC_NEW!M14</f>
        <v>519.12</v>
      </c>
      <c r="E16" s="4">
        <f t="shared" si="1"/>
        <v>122.44500000000005</v>
      </c>
    </row>
    <row r="17" spans="1:5" ht="15">
      <c r="A17" s="4" t="s">
        <v>33</v>
      </c>
      <c r="B17" s="4" t="s">
        <v>25</v>
      </c>
      <c r="C17" s="4">
        <f>+PREV_NEW!M17</f>
        <v>0</v>
      </c>
      <c r="D17" s="4">
        <f>+PREC_NEW!M17</f>
        <v>0</v>
      </c>
      <c r="E17" s="4">
        <f t="shared" si="1"/>
        <v>0</v>
      </c>
    </row>
    <row r="18" spans="1:5" ht="15">
      <c r="A18" s="4" t="s">
        <v>34</v>
      </c>
      <c r="B18" s="4" t="s">
        <v>25</v>
      </c>
      <c r="C18" s="4">
        <f>+PREV_NEW!M18</f>
        <v>2970</v>
      </c>
      <c r="D18" s="4">
        <f>+PREC_NEW!M18</f>
        <v>2970</v>
      </c>
      <c r="E18" s="4">
        <f t="shared" si="1"/>
        <v>0</v>
      </c>
    </row>
    <row r="19" spans="1:5" ht="15">
      <c r="A19" s="4" t="s">
        <v>35</v>
      </c>
      <c r="B19" s="4" t="s">
        <v>25</v>
      </c>
      <c r="C19" s="4">
        <f>+PREV_NEW!M19</f>
        <v>0</v>
      </c>
      <c r="D19" s="4">
        <f>+PREC_NEW!M19</f>
        <v>0</v>
      </c>
      <c r="E19" s="4">
        <f t="shared" si="1"/>
        <v>0</v>
      </c>
    </row>
    <row r="20" spans="1:5" ht="15">
      <c r="A20" s="4" t="s">
        <v>36</v>
      </c>
      <c r="B20" s="4" t="s">
        <v>25</v>
      </c>
      <c r="C20" s="4">
        <f>+PREV_NEW!M20</f>
        <v>0</v>
      </c>
      <c r="D20" s="4">
        <f>+PREC_NEW!M20</f>
        <v>0</v>
      </c>
      <c r="E20" s="4">
        <f t="shared" si="1"/>
        <v>0</v>
      </c>
    </row>
    <row r="21" spans="1:5" ht="15">
      <c r="A21" s="4" t="s">
        <v>37</v>
      </c>
      <c r="B21" s="4" t="s">
        <v>25</v>
      </c>
      <c r="C21" s="4">
        <f>+PREV_NEW!M21</f>
        <v>153831.44774086875</v>
      </c>
      <c r="D21" s="4">
        <f>+PREC_NEW!M21</f>
        <v>171071.2102</v>
      </c>
      <c r="E21" s="4">
        <f t="shared" si="1"/>
        <v>17239.76245913125</v>
      </c>
    </row>
    <row r="22" spans="1:5" ht="15">
      <c r="A22" s="4" t="s">
        <v>38</v>
      </c>
      <c r="B22" s="4" t="s">
        <v>25</v>
      </c>
      <c r="C22" s="4">
        <f>+PREV_NEW!M22</f>
        <v>17699.500000000004</v>
      </c>
      <c r="D22" s="4">
        <f>+PREC_NEW!M22</f>
        <v>19753.835706436425</v>
      </c>
      <c r="E22" s="4">
        <f t="shared" si="1"/>
        <v>2054.335706436421</v>
      </c>
    </row>
    <row r="23" spans="1:5" ht="15">
      <c r="A23" s="2"/>
      <c r="B23" s="19" t="s">
        <v>72</v>
      </c>
      <c r="C23" s="19">
        <f>SUM(C14:C22)</f>
        <v>174897.62274086874</v>
      </c>
      <c r="D23" s="19">
        <f>SUM(D14:D22)</f>
        <v>194433.87940662008</v>
      </c>
      <c r="E23" s="19">
        <f>SUM(E14:E22)</f>
        <v>19536.25666575131</v>
      </c>
    </row>
    <row r="24" spans="1:5" ht="15">
      <c r="A24" s="4" t="s">
        <v>39</v>
      </c>
      <c r="B24" s="4" t="s">
        <v>64</v>
      </c>
      <c r="C24" s="4">
        <f>+PREV_NEW!M23</f>
        <v>2600</v>
      </c>
      <c r="D24" s="4">
        <f>+PREC_NEW!M23</f>
        <v>2600</v>
      </c>
      <c r="E24" s="4">
        <f>+D24-C24</f>
        <v>0</v>
      </c>
    </row>
    <row r="25" spans="1:5" ht="15">
      <c r="A25" s="4" t="s">
        <v>41</v>
      </c>
      <c r="B25" s="4" t="s">
        <v>42</v>
      </c>
      <c r="C25" s="4">
        <f>+PREV_NEW!M24</f>
        <v>285.7142857142857</v>
      </c>
      <c r="D25" s="4">
        <f>+PREC_NEW!M24</f>
        <v>285.7142857142857</v>
      </c>
      <c r="E25" s="4">
        <f>+D25-C25</f>
        <v>0</v>
      </c>
    </row>
    <row r="26" spans="1:5" ht="15">
      <c r="A26" s="4" t="s">
        <v>43</v>
      </c>
      <c r="B26" s="4" t="s">
        <v>42</v>
      </c>
      <c r="C26" s="4">
        <f>+PREV_NEW!M25</f>
        <v>0</v>
      </c>
      <c r="D26" s="4">
        <f>+PREC_NEW!M25</f>
        <v>0</v>
      </c>
      <c r="E26" s="4">
        <f>+D26-C26</f>
        <v>0</v>
      </c>
    </row>
    <row r="27" spans="1:5" ht="15">
      <c r="A27" s="4" t="s">
        <v>44</v>
      </c>
      <c r="B27" s="4" t="s">
        <v>42</v>
      </c>
      <c r="C27" s="4">
        <f>+PREV_NEW!M26</f>
        <v>300</v>
      </c>
      <c r="D27" s="4">
        <f>+PREC_NEW!M26</f>
        <v>300</v>
      </c>
      <c r="E27" s="4">
        <f>+D27-C27</f>
        <v>0</v>
      </c>
    </row>
    <row r="28" spans="1:5" ht="15">
      <c r="A28" s="2"/>
      <c r="B28" s="19" t="s">
        <v>73</v>
      </c>
      <c r="C28" s="19">
        <f>SUM(C24:C27)</f>
        <v>3185.714285714286</v>
      </c>
      <c r="D28" s="19">
        <f>SUM(D24:D27)</f>
        <v>3185.714285714286</v>
      </c>
      <c r="E28" s="19">
        <f>SUM(E24:E27)</f>
        <v>0</v>
      </c>
    </row>
    <row r="29" spans="1:5" ht="15">
      <c r="A29" s="4" t="s">
        <v>22</v>
      </c>
      <c r="B29" s="4" t="s">
        <v>23</v>
      </c>
      <c r="C29" s="4">
        <f>+PREV_NEW!M8</f>
        <v>0</v>
      </c>
      <c r="D29" s="4">
        <f>+PREC_NEW!M8</f>
        <v>0</v>
      </c>
      <c r="E29" s="4">
        <f aca="true" t="shared" si="2" ref="E29:E37">+D29-C29</f>
        <v>0</v>
      </c>
    </row>
    <row r="30" spans="1:5" ht="15">
      <c r="A30" s="4" t="s">
        <v>31</v>
      </c>
      <c r="B30" s="4" t="s">
        <v>23</v>
      </c>
      <c r="C30" s="4">
        <f>+PREV_NEW!M15</f>
        <v>0</v>
      </c>
      <c r="D30" s="4">
        <f>+PREC_NEW!M15</f>
        <v>0</v>
      </c>
      <c r="E30" s="4">
        <f t="shared" si="2"/>
        <v>0</v>
      </c>
    </row>
    <row r="31" spans="1:5" ht="15">
      <c r="A31" s="4" t="s">
        <v>45</v>
      </c>
      <c r="B31" s="4" t="s">
        <v>23</v>
      </c>
      <c r="C31" s="4">
        <f>+PREV_NEW!M27</f>
        <v>0</v>
      </c>
      <c r="D31" s="4">
        <f>+PREC_NEW!M27</f>
        <v>243.15066113373933</v>
      </c>
      <c r="E31" s="4">
        <f t="shared" si="2"/>
        <v>243.15066113373933</v>
      </c>
    </row>
    <row r="32" spans="1:5" ht="15">
      <c r="A32" s="4" t="s">
        <v>46</v>
      </c>
      <c r="B32" s="4" t="s">
        <v>23</v>
      </c>
      <c r="C32" s="4">
        <f>+PREV_NEW!M28</f>
        <v>0</v>
      </c>
      <c r="D32" s="4">
        <f>+PREC_NEW!M28</f>
        <v>0</v>
      </c>
      <c r="E32" s="4">
        <f t="shared" si="2"/>
        <v>0</v>
      </c>
    </row>
    <row r="33" spans="1:5" ht="15">
      <c r="A33" s="4" t="s">
        <v>47</v>
      </c>
      <c r="B33" s="4" t="s">
        <v>23</v>
      </c>
      <c r="C33" s="4">
        <f>+PREV_NEW!M29</f>
        <v>0</v>
      </c>
      <c r="D33" s="4">
        <f>+PREC_NEW!M29</f>
        <v>0</v>
      </c>
      <c r="E33" s="4">
        <f t="shared" si="2"/>
        <v>0</v>
      </c>
    </row>
    <row r="34" spans="1:5" ht="15">
      <c r="A34" s="4" t="s">
        <v>48</v>
      </c>
      <c r="B34" s="4" t="s">
        <v>23</v>
      </c>
      <c r="C34" s="4">
        <f>+PREV_NEW!M30</f>
        <v>0</v>
      </c>
      <c r="D34" s="4">
        <f>+PREC_NEW!M30</f>
        <v>0</v>
      </c>
      <c r="E34" s="4">
        <f t="shared" si="2"/>
        <v>0</v>
      </c>
    </row>
    <row r="35" spans="1:5" ht="15">
      <c r="A35" s="4" t="s">
        <v>49</v>
      </c>
      <c r="B35" s="4" t="s">
        <v>23</v>
      </c>
      <c r="C35" s="4">
        <f>+PREV_NEW!M31</f>
        <v>0</v>
      </c>
      <c r="D35" s="4">
        <f>+PREC_NEW!M31</f>
        <v>0</v>
      </c>
      <c r="E35" s="4">
        <f t="shared" si="2"/>
        <v>0</v>
      </c>
    </row>
    <row r="36" spans="1:5" ht="15">
      <c r="A36" s="4" t="s">
        <v>50</v>
      </c>
      <c r="B36" s="4" t="s">
        <v>23</v>
      </c>
      <c r="C36" s="4">
        <f>+PREV_NEW!M32</f>
        <v>0</v>
      </c>
      <c r="D36" s="4">
        <f>+PREC_NEW!M32</f>
        <v>0</v>
      </c>
      <c r="E36" s="4">
        <f t="shared" si="2"/>
        <v>0</v>
      </c>
    </row>
    <row r="37" spans="1:5" ht="15">
      <c r="A37" s="4" t="s">
        <v>51</v>
      </c>
      <c r="B37" s="4" t="s">
        <v>23</v>
      </c>
      <c r="C37" s="4">
        <f>+PREV_NEW!M33</f>
        <v>0</v>
      </c>
      <c r="D37" s="4">
        <f>+PREC_NEW!M33</f>
        <v>0</v>
      </c>
      <c r="E37" s="4">
        <f t="shared" si="2"/>
        <v>0</v>
      </c>
    </row>
    <row r="38" spans="1:5" ht="15">
      <c r="A38" s="2"/>
      <c r="B38" s="19" t="s">
        <v>74</v>
      </c>
      <c r="C38" s="19">
        <f>SUM(C29:C37)</f>
        <v>0</v>
      </c>
      <c r="D38" s="19">
        <f>SUM(D29:D37)</f>
        <v>243.15066113373933</v>
      </c>
      <c r="E38" s="19">
        <f>SUM(E29:E37)</f>
        <v>243.15066113373933</v>
      </c>
    </row>
    <row r="40" spans="1:5" ht="15">
      <c r="A40" s="20" t="s">
        <v>66</v>
      </c>
      <c r="B40" s="20" t="s">
        <v>75</v>
      </c>
      <c r="C40" s="20">
        <f>+C13+C23+C28+C38</f>
        <v>266012.9776622088</v>
      </c>
      <c r="D40" s="20">
        <f>+D13+D23+D28+D38</f>
        <v>272708.01587589853</v>
      </c>
      <c r="E40" s="20">
        <f>+E13+E23+E28+E38</f>
        <v>6695.038213689717</v>
      </c>
    </row>
    <row r="41" spans="3:4" ht="15">
      <c r="C41" s="9">
        <f>+C40-PREV_NEW!M3</f>
        <v>0</v>
      </c>
      <c r="D41" s="9">
        <f>+D40-PREC_NEW!M3</f>
        <v>0</v>
      </c>
    </row>
  </sheetData>
  <sheetProtection/>
  <conditionalFormatting sqref="C5:E5 C7:E40">
    <cfRule type="cellIs" priority="2" dxfId="21" operator="lessThan">
      <formula>0</formula>
    </cfRule>
  </conditionalFormatting>
  <conditionalFormatting sqref="C6:E6">
    <cfRule type="cellIs" priority="1" dxfId="21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operatore1</dc:creator>
  <cp:keywords/>
  <dc:description/>
  <cp:lastModifiedBy>operatore1</cp:lastModifiedBy>
  <dcterms:created xsi:type="dcterms:W3CDTF">2018-11-19T13:46:07Z</dcterms:created>
  <dcterms:modified xsi:type="dcterms:W3CDTF">2018-11-19T13:47:48Z</dcterms:modified>
  <cp:category/>
  <cp:version/>
  <cp:contentType/>
  <cp:contentStatus/>
</cp:coreProperties>
</file>